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19875" windowHeight="7455" tabRatio="747" activeTab="13"/>
  </bookViews>
  <sheets>
    <sheet name="SITFIN" sheetId="1" r:id="rId1"/>
    <sheet name="ANACT" sheetId="2" r:id="rId2"/>
    <sheet name="ANADEU" sheetId="3" r:id="rId3"/>
    <sheet name="VARHDA" sheetId="4" r:id="rId4"/>
    <sheet name="ACTIV" sheetId="5" r:id="rId5"/>
    <sheet name="CAMBSIT" sheetId="6" r:id="rId6"/>
    <sheet name="FLUJO" sheetId="7" r:id="rId7"/>
    <sheet name="ANAING" sheetId="8" r:id="rId8"/>
    <sheet name="FTEFIN" sheetId="9" r:id="rId9"/>
    <sheet name="OBJGAS" sheetId="10" r:id="rId10"/>
    <sheet name="TIPGAS" sheetId="11" r:id="rId11"/>
    <sheet name="ADM" sheetId="12" r:id="rId12"/>
    <sheet name="FUNC" sheetId="13" r:id="rId13"/>
    <sheet name="PROGR" sheetId="16" r:id="rId14"/>
    <sheet name="ENDE" sheetId="14" r:id="rId15"/>
    <sheet name="INT" sheetId="15" r:id="rId16"/>
  </sheets>
  <definedNames>
    <definedName name="_xlnm.Print_Titles" localSheetId="9">OBJGAS!$1:$11</definedName>
  </definedNames>
  <calcPr calcId="145621"/>
</workbook>
</file>

<file path=xl/calcChain.xml><?xml version="1.0" encoding="utf-8"?>
<calcChain xmlns="http://schemas.openxmlformats.org/spreadsheetml/2006/main">
  <c r="J40" i="16"/>
  <c r="J39"/>
  <c r="G38"/>
  <c r="J38" s="1"/>
  <c r="J37"/>
  <c r="J36"/>
  <c r="I36"/>
  <c r="H36"/>
  <c r="G36"/>
  <c r="F36"/>
  <c r="E36"/>
  <c r="J35"/>
  <c r="G35"/>
  <c r="G34"/>
  <c r="J34" s="1"/>
  <c r="J33"/>
  <c r="J31" s="1"/>
  <c r="G33"/>
  <c r="G31" s="1"/>
  <c r="J32"/>
  <c r="I31"/>
  <c r="H31"/>
  <c r="F31"/>
  <c r="E31"/>
  <c r="G30"/>
  <c r="J30" s="1"/>
  <c r="G29"/>
  <c r="J29" s="1"/>
  <c r="J28" s="1"/>
  <c r="I28"/>
  <c r="H28"/>
  <c r="F28"/>
  <c r="E28"/>
  <c r="G27"/>
  <c r="G24" s="1"/>
  <c r="J26"/>
  <c r="J25"/>
  <c r="I24"/>
  <c r="I11" s="1"/>
  <c r="I42" s="1"/>
  <c r="H24"/>
  <c r="F24"/>
  <c r="E24"/>
  <c r="E11" s="1"/>
  <c r="E42" s="1"/>
  <c r="J23"/>
  <c r="G22"/>
  <c r="J22" s="1"/>
  <c r="J21"/>
  <c r="G21"/>
  <c r="G20"/>
  <c r="J20" s="1"/>
  <c r="J19"/>
  <c r="G18"/>
  <c r="J18" s="1"/>
  <c r="G17"/>
  <c r="G15" s="1"/>
  <c r="J16"/>
  <c r="I15"/>
  <c r="H15"/>
  <c r="F15"/>
  <c r="E15"/>
  <c r="J14"/>
  <c r="G14"/>
  <c r="G13"/>
  <c r="J13" s="1"/>
  <c r="J12" s="1"/>
  <c r="I12"/>
  <c r="H12"/>
  <c r="F12"/>
  <c r="F11" s="1"/>
  <c r="F42" s="1"/>
  <c r="E12"/>
  <c r="H11"/>
  <c r="H42" s="1"/>
  <c r="G28" l="1"/>
  <c r="G12"/>
  <c r="G11" s="1"/>
  <c r="G42" s="1"/>
  <c r="J27"/>
  <c r="J24" s="1"/>
  <c r="J17"/>
  <c r="J15" s="1"/>
  <c r="J11" s="1"/>
  <c r="J42" s="1"/>
  <c r="D11" i="15"/>
  <c r="D15" s="1"/>
  <c r="C11"/>
  <c r="C15" s="1"/>
  <c r="E14" i="14" l="1"/>
  <c r="D14"/>
  <c r="C14"/>
  <c r="D11"/>
  <c r="D15" s="1"/>
  <c r="C11"/>
  <c r="C15" s="1"/>
  <c r="E10"/>
  <c r="E9"/>
  <c r="E8"/>
  <c r="E11" s="1"/>
  <c r="E15" s="1"/>
  <c r="F45" i="13"/>
  <c r="I45" s="1"/>
  <c r="I44"/>
  <c r="F44"/>
  <c r="F43"/>
  <c r="F42"/>
  <c r="I42" s="1"/>
  <c r="H41"/>
  <c r="G41"/>
  <c r="E41"/>
  <c r="D41"/>
  <c r="F39"/>
  <c r="I39" s="1"/>
  <c r="F38"/>
  <c r="I38" s="1"/>
  <c r="I37"/>
  <c r="F37"/>
  <c r="F36"/>
  <c r="I36" s="1"/>
  <c r="F35"/>
  <c r="I35" s="1"/>
  <c r="F34"/>
  <c r="I34" s="1"/>
  <c r="F33"/>
  <c r="I33" s="1"/>
  <c r="F32"/>
  <c r="F30" s="1"/>
  <c r="F31"/>
  <c r="I31" s="1"/>
  <c r="H30"/>
  <c r="G30"/>
  <c r="E30"/>
  <c r="D30"/>
  <c r="F28"/>
  <c r="I28" s="1"/>
  <c r="F27"/>
  <c r="I27" s="1"/>
  <c r="F26"/>
  <c r="I26" s="1"/>
  <c r="F25"/>
  <c r="I25" s="1"/>
  <c r="F24"/>
  <c r="I24" s="1"/>
  <c r="F23"/>
  <c r="I22"/>
  <c r="F22"/>
  <c r="H21"/>
  <c r="G21"/>
  <c r="E21"/>
  <c r="D21"/>
  <c r="F19"/>
  <c r="I19" s="1"/>
  <c r="F18"/>
  <c r="I18" s="1"/>
  <c r="F17"/>
  <c r="I17" s="1"/>
  <c r="F16"/>
  <c r="I16" s="1"/>
  <c r="I15"/>
  <c r="F15"/>
  <c r="F14"/>
  <c r="I14" s="1"/>
  <c r="F13"/>
  <c r="I13" s="1"/>
  <c r="F12"/>
  <c r="I12" s="1"/>
  <c r="H11"/>
  <c r="G11"/>
  <c r="F11"/>
  <c r="E11"/>
  <c r="D11"/>
  <c r="G47" l="1"/>
  <c r="F21"/>
  <c r="F47" s="1"/>
  <c r="D47"/>
  <c r="H47"/>
  <c r="F41"/>
  <c r="E47"/>
  <c r="I11"/>
  <c r="I21"/>
  <c r="I41"/>
  <c r="I23"/>
  <c r="I32"/>
  <c r="I30" s="1"/>
  <c r="I43"/>
  <c r="I47" l="1"/>
  <c r="G25" i="12" l="1"/>
  <c r="F25"/>
  <c r="D25"/>
  <c r="C25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H25" l="1"/>
  <c r="E25"/>
  <c r="G15" i="11" l="1"/>
  <c r="F15"/>
  <c r="D15"/>
  <c r="C15"/>
  <c r="E13"/>
  <c r="H13" s="1"/>
  <c r="E12"/>
  <c r="H12" s="1"/>
  <c r="E11"/>
  <c r="H11" s="1"/>
  <c r="E10"/>
  <c r="H10" s="1"/>
  <c r="H15" s="1"/>
  <c r="E15" l="1"/>
  <c r="F83" i="10" l="1"/>
  <c r="I83" s="1"/>
  <c r="F82"/>
  <c r="I82" s="1"/>
  <c r="F81"/>
  <c r="I81" s="1"/>
  <c r="F80"/>
  <c r="I80" s="1"/>
  <c r="F79"/>
  <c r="I79" s="1"/>
  <c r="F78"/>
  <c r="I78" s="1"/>
  <c r="F77"/>
  <c r="I77" s="1"/>
  <c r="H76"/>
  <c r="G76"/>
  <c r="F76"/>
  <c r="E76"/>
  <c r="D76"/>
  <c r="F75"/>
  <c r="I75" s="1"/>
  <c r="F74"/>
  <c r="I74" s="1"/>
  <c r="F73"/>
  <c r="I73" s="1"/>
  <c r="H72"/>
  <c r="G72"/>
  <c r="F72"/>
  <c r="E72"/>
  <c r="D72"/>
  <c r="F71"/>
  <c r="I71" s="1"/>
  <c r="F70"/>
  <c r="I70" s="1"/>
  <c r="F69"/>
  <c r="I69" s="1"/>
  <c r="F68"/>
  <c r="I68" s="1"/>
  <c r="F67"/>
  <c r="I67" s="1"/>
  <c r="F66"/>
  <c r="I66" s="1"/>
  <c r="F65"/>
  <c r="I65" s="1"/>
  <c r="H64"/>
  <c r="G64"/>
  <c r="F64"/>
  <c r="E64"/>
  <c r="D64"/>
  <c r="F63"/>
  <c r="I63" s="1"/>
  <c r="F62"/>
  <c r="I62" s="1"/>
  <c r="F61"/>
  <c r="I61" s="1"/>
  <c r="H60"/>
  <c r="G60"/>
  <c r="F60"/>
  <c r="E60"/>
  <c r="D60"/>
  <c r="F59"/>
  <c r="I59" s="1"/>
  <c r="F58"/>
  <c r="I58" s="1"/>
  <c r="F57"/>
  <c r="I57" s="1"/>
  <c r="F56"/>
  <c r="I56" s="1"/>
  <c r="F55"/>
  <c r="I55" s="1"/>
  <c r="F54"/>
  <c r="I54" s="1"/>
  <c r="F53"/>
  <c r="I53" s="1"/>
  <c r="F52"/>
  <c r="I52" s="1"/>
  <c r="F51"/>
  <c r="I51" s="1"/>
  <c r="H50"/>
  <c r="G50"/>
  <c r="F50"/>
  <c r="E50"/>
  <c r="D50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H40"/>
  <c r="G40"/>
  <c r="E40"/>
  <c r="D40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H30"/>
  <c r="G30"/>
  <c r="F30"/>
  <c r="E30"/>
  <c r="D30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I20" s="1"/>
  <c r="H20"/>
  <c r="G20"/>
  <c r="F20"/>
  <c r="E20"/>
  <c r="D20"/>
  <c r="F19"/>
  <c r="I19" s="1"/>
  <c r="F18"/>
  <c r="I18" s="1"/>
  <c r="F17"/>
  <c r="I17" s="1"/>
  <c r="F16"/>
  <c r="I16" s="1"/>
  <c r="F15"/>
  <c r="I15" s="1"/>
  <c r="F14"/>
  <c r="I14" s="1"/>
  <c r="F13"/>
  <c r="I13" s="1"/>
  <c r="I12" s="1"/>
  <c r="H12"/>
  <c r="H84" s="1"/>
  <c r="G12"/>
  <c r="G84" s="1"/>
  <c r="F12"/>
  <c r="E12"/>
  <c r="E84" s="1"/>
  <c r="D12"/>
  <c r="D84" s="1"/>
  <c r="I50" l="1"/>
  <c r="I30"/>
  <c r="I84" s="1"/>
  <c r="I40"/>
  <c r="I60"/>
  <c r="I64"/>
  <c r="I72"/>
  <c r="I76"/>
  <c r="F40"/>
  <c r="F84" s="1"/>
  <c r="J34" i="9" l="1"/>
  <c r="G34"/>
  <c r="I33"/>
  <c r="J33" s="1"/>
  <c r="H33"/>
  <c r="G33"/>
  <c r="F33"/>
  <c r="J31"/>
  <c r="G31"/>
  <c r="J30"/>
  <c r="J29" s="1"/>
  <c r="F30"/>
  <c r="F29" s="1"/>
  <c r="I29"/>
  <c r="H29"/>
  <c r="E29"/>
  <c r="J28"/>
  <c r="G28"/>
  <c r="J27"/>
  <c r="F27"/>
  <c r="G27" s="1"/>
  <c r="J26"/>
  <c r="F26"/>
  <c r="G26" s="1"/>
  <c r="I25"/>
  <c r="J25" s="1"/>
  <c r="H25"/>
  <c r="J24"/>
  <c r="G24"/>
  <c r="J23"/>
  <c r="G23"/>
  <c r="J22"/>
  <c r="I22"/>
  <c r="H22"/>
  <c r="F22"/>
  <c r="G22" s="1"/>
  <c r="J21"/>
  <c r="G21"/>
  <c r="I20"/>
  <c r="J20" s="1"/>
  <c r="H20"/>
  <c r="F20"/>
  <c r="G20" s="1"/>
  <c r="J19"/>
  <c r="G19"/>
  <c r="I18"/>
  <c r="J18" s="1"/>
  <c r="H18"/>
  <c r="F18"/>
  <c r="G18" s="1"/>
  <c r="J17"/>
  <c r="G17"/>
  <c r="I16"/>
  <c r="J16" s="1"/>
  <c r="H16"/>
  <c r="G16"/>
  <c r="F16"/>
  <c r="J15"/>
  <c r="G15"/>
  <c r="J14"/>
  <c r="I14"/>
  <c r="H14"/>
  <c r="F14"/>
  <c r="G14" s="1"/>
  <c r="J13"/>
  <c r="G13"/>
  <c r="I12"/>
  <c r="H12"/>
  <c r="F12"/>
  <c r="G12" s="1"/>
  <c r="E11"/>
  <c r="E32" s="1"/>
  <c r="E35" s="1"/>
  <c r="H11" l="1"/>
  <c r="H32" s="1"/>
  <c r="H35" s="1"/>
  <c r="F25"/>
  <c r="G25" s="1"/>
  <c r="I11"/>
  <c r="I32" s="1"/>
  <c r="I35" s="1"/>
  <c r="G29"/>
  <c r="G11"/>
  <c r="J12"/>
  <c r="J11" s="1"/>
  <c r="J32" s="1"/>
  <c r="J35" s="1"/>
  <c r="G30"/>
  <c r="F11" l="1"/>
  <c r="F32" s="1"/>
  <c r="F35" s="1"/>
  <c r="G32"/>
  <c r="G35" s="1"/>
  <c r="J23" i="8" l="1"/>
  <c r="G23"/>
  <c r="I22"/>
  <c r="J22" s="1"/>
  <c r="J24" s="1"/>
  <c r="H22"/>
  <c r="H24" s="1"/>
  <c r="E22"/>
  <c r="E24" s="1"/>
  <c r="J21"/>
  <c r="G21"/>
  <c r="J20"/>
  <c r="G20"/>
  <c r="J19"/>
  <c r="G19"/>
  <c r="G22" s="1"/>
  <c r="F19"/>
  <c r="F22" s="1"/>
  <c r="F24" s="1"/>
  <c r="J18"/>
  <c r="G18"/>
  <c r="J17"/>
  <c r="G17"/>
  <c r="J16"/>
  <c r="G16"/>
  <c r="J15"/>
  <c r="G15"/>
  <c r="J14"/>
  <c r="G14"/>
  <c r="J13"/>
  <c r="G13"/>
  <c r="J12"/>
  <c r="G12"/>
  <c r="G24" l="1"/>
  <c r="I24"/>
  <c r="O44" i="7" l="1"/>
  <c r="P37"/>
  <c r="O37"/>
  <c r="P31"/>
  <c r="P30"/>
  <c r="P44" s="1"/>
  <c r="O30"/>
  <c r="H28"/>
  <c r="G28"/>
  <c r="P20"/>
  <c r="O20"/>
  <c r="P15"/>
  <c r="P24" s="1"/>
  <c r="O15"/>
  <c r="O24" s="1"/>
  <c r="H15"/>
  <c r="H47" s="1"/>
  <c r="G15"/>
  <c r="G47" s="1"/>
  <c r="O47" l="1"/>
  <c r="O50" s="1"/>
  <c r="P47"/>
  <c r="P50" s="1"/>
  <c r="K44" i="6" l="1"/>
  <c r="K36" s="1"/>
  <c r="J44"/>
  <c r="J36"/>
  <c r="K27"/>
  <c r="J27"/>
  <c r="F26"/>
  <c r="E26"/>
  <c r="K16"/>
  <c r="J16"/>
  <c r="F16"/>
  <c r="E16"/>
  <c r="E14" s="1"/>
  <c r="K14"/>
  <c r="J14"/>
  <c r="F14"/>
  <c r="K47" i="5" l="1"/>
  <c r="J47"/>
  <c r="K39"/>
  <c r="J39"/>
  <c r="K32"/>
  <c r="J32"/>
  <c r="K27"/>
  <c r="J27"/>
  <c r="F25"/>
  <c r="E25"/>
  <c r="F21"/>
  <c r="E21"/>
  <c r="K16"/>
  <c r="J16"/>
  <c r="K11"/>
  <c r="K50" s="1"/>
  <c r="J11"/>
  <c r="F11"/>
  <c r="F32" s="1"/>
  <c r="K52" s="1"/>
  <c r="E11"/>
  <c r="E32" l="1"/>
  <c r="J50"/>
  <c r="J52" l="1"/>
  <c r="I35" i="4" l="1"/>
  <c r="I34"/>
  <c r="I33"/>
  <c r="I32"/>
  <c r="H31"/>
  <c r="G31"/>
  <c r="F31"/>
  <c r="I29"/>
  <c r="I28"/>
  <c r="I27"/>
  <c r="H26"/>
  <c r="E26"/>
  <c r="G24"/>
  <c r="I22"/>
  <c r="I21"/>
  <c r="I20"/>
  <c r="I19"/>
  <c r="H18"/>
  <c r="G18"/>
  <c r="F18"/>
  <c r="F24" s="1"/>
  <c r="F37" s="1"/>
  <c r="I16"/>
  <c r="I15"/>
  <c r="I14"/>
  <c r="H13"/>
  <c r="E13"/>
  <c r="E24" s="1"/>
  <c r="I11"/>
  <c r="H24" l="1"/>
  <c r="I31"/>
  <c r="I26"/>
  <c r="H37"/>
  <c r="I18"/>
  <c r="I24"/>
  <c r="E37"/>
  <c r="I13"/>
  <c r="I37" l="1"/>
  <c r="J30" i="3" l="1"/>
  <c r="J29"/>
  <c r="J42" s="1"/>
  <c r="J13"/>
  <c r="J12" s="1"/>
  <c r="J26" s="1"/>
  <c r="J46" l="1"/>
  <c r="H36" i="2" l="1"/>
  <c r="I36" s="1"/>
  <c r="H35"/>
  <c r="I35" s="1"/>
  <c r="H34"/>
  <c r="I34" s="1"/>
  <c r="G33"/>
  <c r="H33" s="1"/>
  <c r="I33" s="1"/>
  <c r="F32"/>
  <c r="H32" s="1"/>
  <c r="I32" s="1"/>
  <c r="H31"/>
  <c r="I31" s="1"/>
  <c r="F31"/>
  <c r="F30"/>
  <c r="H30" s="1"/>
  <c r="I30" s="1"/>
  <c r="H29"/>
  <c r="I29" s="1"/>
  <c r="H28"/>
  <c r="I28" s="1"/>
  <c r="I26" s="1"/>
  <c r="G26"/>
  <c r="F26"/>
  <c r="H24"/>
  <c r="I24" s="1"/>
  <c r="H23"/>
  <c r="I23" s="1"/>
  <c r="G22"/>
  <c r="G16" s="1"/>
  <c r="F22"/>
  <c r="H22" s="1"/>
  <c r="H21"/>
  <c r="I21" s="1"/>
  <c r="H20"/>
  <c r="I20" s="1"/>
  <c r="G20"/>
  <c r="F20"/>
  <c r="H19"/>
  <c r="I19" s="1"/>
  <c r="G19"/>
  <c r="F19"/>
  <c r="H18"/>
  <c r="I18" s="1"/>
  <c r="G18"/>
  <c r="F18"/>
  <c r="E16"/>
  <c r="I16" l="1"/>
  <c r="I38" s="1"/>
  <c r="I22"/>
  <c r="H16"/>
  <c r="F38"/>
  <c r="G38"/>
  <c r="F16"/>
  <c r="H26"/>
  <c r="H38" s="1"/>
  <c r="K57" i="1" l="1"/>
  <c r="J57"/>
  <c r="K49"/>
  <c r="K62" s="1"/>
  <c r="K64" s="1"/>
  <c r="J49"/>
  <c r="J62" s="1"/>
  <c r="J64" s="1"/>
  <c r="K43"/>
  <c r="J43"/>
  <c r="F42"/>
  <c r="F40"/>
  <c r="E40"/>
  <c r="K37"/>
  <c r="J37"/>
  <c r="K26"/>
  <c r="K39" s="1"/>
  <c r="J26"/>
  <c r="J39" s="1"/>
  <c r="F25"/>
  <c r="E25"/>
  <c r="E42" s="1"/>
</calcChain>
</file>

<file path=xl/sharedStrings.xml><?xml version="1.0" encoding="utf-8"?>
<sst xmlns="http://schemas.openxmlformats.org/spreadsheetml/2006/main" count="764" uniqueCount="432">
  <si>
    <t>Municipio de Apodaca Nuevo León</t>
  </si>
  <si>
    <t>Estado de Situación Financiera</t>
  </si>
  <si>
    <t>Al 31 de Diciembre de 2016 y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</si>
  <si>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</si>
  <si>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</si>
  <si>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</si>
  <si>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</si>
  <si>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</si>
  <si>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</si>
  <si>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</si>
  <si>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</si>
  <si>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</si>
  <si>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</si>
  <si>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</si>
  <si>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</si>
  <si>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</si>
  <si>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</si>
  <si>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</si>
  <si>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</si>
  <si>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</si>
  <si>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</si>
  <si>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</si>
  <si>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</si>
  <si>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</si>
  <si>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</si>
  <si>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</si>
  <si>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</si>
  <si>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</si>
  <si>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</si>
  <si>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</si>
  <si>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</si>
  <si>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</si>
  <si>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</si>
  <si>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</si>
  <si>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</si>
  <si>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</si>
  <si>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</si>
  <si>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</si>
  <si>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</si>
  <si>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</si>
  <si>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</si>
  <si>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</si>
  <si>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</si>
  <si>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</si>
  <si>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</si>
  <si>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</si>
  <si>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</si>
  <si>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</si>
  <si>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</si>
  <si>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</si>
  <si>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</si>
  <si>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</si>
  <si>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</si>
  <si>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</si>
  <si>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</si>
  <si>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</si>
  <si>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</si>
  <si>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</si>
  <si>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</si>
  <si>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</si>
  <si>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</si>
  <si>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</si>
  <si>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</si>
  <si>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</si>
  <si>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</si>
  <si>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</si>
  <si>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</si>
  <si>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</si>
  <si>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</si>
  <si>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</si>
  <si>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</si>
  <si>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</si>
  <si>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</si>
  <si>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</si>
  <si>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31 de diciembre de 2016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</si>
  <si>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</si>
  <si>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</si>
  <si>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</si>
  <si>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</si>
  <si>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</si>
  <si>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</si>
  <si>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</si>
  <si>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</si>
  <si>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</si>
  <si>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</si>
  <si>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</si>
  <si>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</si>
  <si>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 xml:space="preserve">                               Lic. Oscar Alberto Cantú García</t>
  </si>
  <si>
    <t>______________________________________________                    _______________________________________________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</si>
  <si>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</si>
  <si>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</si>
  <si>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</si>
  <si>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</si>
  <si>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 01 Enero 2016</t>
  </si>
  <si>
    <t>Saldo Final del Periodo  31 de diciembre 2016</t>
  </si>
  <si>
    <t>DEUDA PÚBLICA</t>
  </si>
  <si>
    <t xml:space="preserve">Corto Plazo               </t>
  </si>
  <si>
    <t>Deuda Interna</t>
  </si>
  <si>
    <t>Instituciones de Crédito</t>
  </si>
  <si>
    <t>MXN</t>
  </si>
  <si>
    <t>BANREGIO (Q)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</si>
  <si>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</si>
  <si>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</si>
  <si>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</si>
  <si>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</si>
  <si>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</si>
  <si>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</si>
  <si>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</si>
  <si>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</si>
  <si>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</si>
  <si>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</si>
  <si>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</si>
  <si>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</si>
  <si>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</si>
  <si>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</si>
  <si>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</si>
  <si>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</si>
  <si>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Tesorero Municipal</t>
  </si>
  <si>
    <t xml:space="preserve">             Síndico Primero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</si>
  <si>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</si>
  <si>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</si>
  <si>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</si>
  <si>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</si>
  <si>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</si>
  <si>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</si>
  <si>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</si>
  <si>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</si>
  <si>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</si>
  <si>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</si>
  <si>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</si>
  <si>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</si>
  <si>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</si>
  <si>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</si>
  <si>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</si>
  <si>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</si>
  <si>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</si>
  <si>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</si>
  <si>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</si>
  <si>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</si>
  <si>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</si>
  <si>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</si>
  <si>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</si>
  <si>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</si>
  <si>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</si>
  <si>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</si>
  <si>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</si>
  <si>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</si>
  <si>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</si>
  <si>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</si>
  <si>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</si>
  <si>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</si>
  <si>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</si>
  <si>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</si>
  <si>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</si>
  <si>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</si>
  <si>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</si>
  <si>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</si>
  <si>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</si>
  <si>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</si>
  <si>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</si>
  <si>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</si>
  <si>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</si>
  <si>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</si>
  <si>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</si>
  <si>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</si>
  <si>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</si>
  <si>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</si>
  <si>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</si>
  <si>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</si>
  <si>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</si>
  <si>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</si>
  <si>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</si>
  <si>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</si>
  <si>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</si>
  <si>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</si>
  <si>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</si>
  <si>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</si>
  <si>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</si>
  <si>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</si>
  <si>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</si>
  <si>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</si>
  <si>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</si>
  <si>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</si>
  <si>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</si>
  <si>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</si>
  <si>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</si>
  <si>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</si>
  <si>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</si>
  <si>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</si>
  <si>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</si>
  <si>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</si>
  <si>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</si>
  <si>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</si>
  <si>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31 de Diciembre de 2016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</si>
  <si>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</si>
  <si>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</si>
  <si>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</si>
  <si>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</si>
  <si>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</si>
  <si>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</si>
  <si>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31 de Diciembre de 2016 y 2015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</si>
  <si>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</si>
  <si>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</si>
  <si>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</si>
  <si>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</si>
  <si>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</si>
  <si>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</si>
  <si>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</si>
  <si>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</si>
  <si>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</si>
  <si>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</si>
  <si>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</si>
  <si>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</si>
  <si>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</si>
  <si>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</si>
  <si>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</si>
  <si>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</si>
  <si>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</si>
  <si>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</si>
  <si>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</si>
  <si>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</si>
  <si>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</si>
  <si>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</si>
  <si>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</si>
  <si>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</si>
  <si>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</si>
  <si>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</si>
  <si>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</si>
  <si>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Del 1 de enero al 31 de Diciembre de 2016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</si>
  <si>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</si>
  <si>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</si>
  <si>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</si>
  <si>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</si>
  <si>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</si>
  <si>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</si>
  <si>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</si>
  <si>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</si>
  <si>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</si>
  <si>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</si>
  <si>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</si>
  <si>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</si>
  <si>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</si>
  <si>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</si>
  <si>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</si>
  <si>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</si>
  <si>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</si>
  <si>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</si>
  <si>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</si>
  <si>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</si>
  <si>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</si>
  <si>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</si>
  <si>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</si>
  <si>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</si>
  <si>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</si>
  <si>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</si>
  <si>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</si>
  <si>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</si>
  <si>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</si>
  <si>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</si>
  <si>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</si>
  <si>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</si>
  <si>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</si>
  <si>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</si>
  <si>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</si>
  <si>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</si>
  <si>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</si>
  <si>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</si>
  <si>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</si>
  <si>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</si>
  <si>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</si>
  <si>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</si>
  <si>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</si>
  <si>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</si>
  <si>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</si>
  <si>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</si>
  <si>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</si>
  <si>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</si>
  <si>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</si>
  <si>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</si>
  <si>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</si>
  <si>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</si>
  <si>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</si>
  <si>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</si>
  <si>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</si>
  <si>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</si>
  <si>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</si>
  <si>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</si>
  <si>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</si>
  <si>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</si>
  <si>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</si>
  <si>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</si>
  <si>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</si>
  <si>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</si>
  <si>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</si>
  <si>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</si>
  <si>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</si>
  <si>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</si>
  <si>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</si>
  <si>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</si>
  <si>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</si>
  <si>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</si>
  <si>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</si>
  <si>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</si>
  <si>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</si>
  <si>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</si>
  <si>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</si>
  <si>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</si>
  <si>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</si>
  <si>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</si>
  <si>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</si>
  <si>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</si>
  <si>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</si>
  <si>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</si>
  <si>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</si>
  <si>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</si>
  <si>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</si>
  <si>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</si>
  <si>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</si>
  <si>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</si>
  <si>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</si>
  <si>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</si>
  <si>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</si>
  <si>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</si>
  <si>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</si>
  <si>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</si>
  <si>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</si>
  <si>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</si>
  <si>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</si>
  <si>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</si>
  <si>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</si>
  <si>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</si>
  <si>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</si>
  <si>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</si>
  <si>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</si>
  <si>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</si>
  <si>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</si>
  <si>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</si>
  <si>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</si>
  <si>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</si>
  <si>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</si>
  <si>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</si>
  <si>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</si>
  <si>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</si>
  <si>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</si>
  <si>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</si>
  <si>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</si>
  <si>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</si>
  <si>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</si>
  <si>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</si>
  <si>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</si>
  <si>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</si>
  <si>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</si>
  <si>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</si>
  <si>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</si>
  <si>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</si>
  <si>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</si>
  <si>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</si>
  <si>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</si>
  <si>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</si>
  <si>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</si>
  <si>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</si>
  <si>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</si>
  <si>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</si>
  <si>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</si>
  <si>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</si>
  <si>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</si>
  <si>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</si>
  <si>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</si>
  <si>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</si>
  <si>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</si>
  <si>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</si>
  <si>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</si>
  <si>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</si>
  <si>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</si>
  <si>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</si>
  <si>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</si>
  <si>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</si>
  <si>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</si>
  <si>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</si>
  <si>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</si>
  <si>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</si>
  <si>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</si>
  <si>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</si>
  <si>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</si>
  <si>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</si>
  <si>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</si>
  <si>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</si>
  <si>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</si>
  <si>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</si>
  <si>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BANREGIO (QUIROGRAFARIO)</t>
  </si>
  <si>
    <t>Total Créditos Bancarios</t>
  </si>
  <si>
    <t>ANTICIPO DE PARTICIPACIONES</t>
  </si>
  <si>
    <t>Total Otros Instrumentos de Deuda</t>
  </si>
  <si>
    <t>Del 01 de Enero al 31 de Diciembre de 2016</t>
  </si>
  <si>
    <t>Intereses de la Deuda</t>
  </si>
  <si>
    <t>Créditos Bancarios</t>
  </si>
  <si>
    <t>Total de intereses de Créditos Bancarios</t>
  </si>
  <si>
    <t>Otros Instrumentos de Deuda</t>
  </si>
  <si>
    <t>INTERESES DE ANTICIPO DE PARTICIPACIONES</t>
  </si>
  <si>
    <t>Total de intereses de Otros Instrumentos de Deuda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</si>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</sst>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0" borderId="0"/>
    <xf numFmtId="43" fontId="26" fillId="0" borderId="0" applyFont="0" applyFill="0" applyBorder="0" applyAlignment="0" applyProtection="0"/>
  </cellStyleXfs>
  <cellXfs count="619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9" fillId="2" borderId="0" xfId="1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right" vertical="top"/>
    </xf>
    <xf numFmtId="4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4" fontId="12" fillId="2" borderId="0" xfId="1" applyNumberFormat="1" applyFont="1" applyFill="1" applyBorder="1" applyAlignment="1" applyProtection="1">
      <alignment vertical="top"/>
    </xf>
    <xf numFmtId="4" fontId="0" fillId="0" borderId="0" xfId="0" applyNumberFormat="1"/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right" vertical="top"/>
    </xf>
    <xf numFmtId="4" fontId="3" fillId="2" borderId="7" xfId="0" applyNumberFormat="1" applyFont="1" applyFill="1" applyBorder="1" applyAlignment="1" applyProtection="1">
      <alignment vertical="top"/>
    </xf>
    <xf numFmtId="0" fontId="3" fillId="2" borderId="8" xfId="0" applyFont="1" applyFill="1" applyBorder="1" applyProtection="1"/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4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4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" fontId="9" fillId="2" borderId="0" xfId="1" applyNumberFormat="1" applyFont="1" applyFill="1" applyBorder="1" applyAlignment="1" applyProtection="1">
      <alignment vertical="top"/>
      <protection locked="0"/>
    </xf>
    <xf numFmtId="4" fontId="9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/>
    <xf numFmtId="0" fontId="4" fillId="2" borderId="0" xfId="4" applyFont="1" applyFill="1" applyBorder="1" applyAlignment="1" applyProtection="1"/>
    <xf numFmtId="0" fontId="4" fillId="2" borderId="0" xfId="0" applyFont="1" applyFill="1" applyBorder="1" applyAlignment="1" applyProtection="1">
      <alignment horizontal="centerContinuous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4" fillId="2" borderId="4" xfId="3" applyNumberFormat="1" applyFont="1" applyFill="1" applyBorder="1" applyAlignment="1" applyProtection="1">
      <alignment horizontal="centerContinuous"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5" xfId="3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7" fontId="9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  <protection locked="0"/>
    </xf>
    <xf numFmtId="168" fontId="9" fillId="2" borderId="0" xfId="0" applyNumberFormat="1" applyFont="1" applyFill="1" applyBorder="1" applyAlignment="1" applyProtection="1">
      <alignment horizontal="center"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167" fontId="9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167" fontId="4" fillId="2" borderId="7" xfId="0" applyNumberFormat="1" applyFont="1" applyFill="1" applyBorder="1" applyAlignment="1" applyProtection="1">
      <alignment horizontal="right" vertical="top"/>
    </xf>
    <xf numFmtId="0" fontId="11" fillId="2" borderId="8" xfId="0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0" fontId="0" fillId="0" borderId="0" xfId="0" applyFont="1" applyBorder="1"/>
    <xf numFmtId="167" fontId="0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0" fillId="0" borderId="2" xfId="0" applyFont="1" applyBorder="1"/>
    <xf numFmtId="43" fontId="9" fillId="2" borderId="2" xfId="1" applyFont="1" applyFill="1" applyBorder="1" applyProtection="1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/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 wrapText="1"/>
    </xf>
    <xf numFmtId="0" fontId="4" fillId="2" borderId="5" xfId="3" applyNumberFormat="1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 applyProtection="1">
      <alignment horizontal="right" vertical="top"/>
      <protection locked="0"/>
    </xf>
    <xf numFmtId="4" fontId="11" fillId="2" borderId="12" xfId="0" applyNumberFormat="1" applyFont="1" applyFill="1" applyBorder="1" applyAlignment="1" applyProtection="1">
      <alignment horizontal="right" vertical="top"/>
    </xf>
    <xf numFmtId="0" fontId="11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/>
    <xf numFmtId="0" fontId="4" fillId="2" borderId="4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</xf>
    <xf numFmtId="4" fontId="11" fillId="2" borderId="12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protection locked="0"/>
    </xf>
    <xf numFmtId="0" fontId="4" fillId="2" borderId="0" xfId="4" applyFont="1" applyFill="1" applyBorder="1" applyAlignment="1"/>
    <xf numFmtId="0" fontId="16" fillId="2" borderId="0" xfId="4" applyFont="1" applyFill="1" applyBorder="1" applyAlignment="1"/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4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4" fillId="2" borderId="0" xfId="4" applyFont="1" applyFill="1" applyBorder="1" applyAlignment="1">
      <alignment vertical="center"/>
    </xf>
    <xf numFmtId="0" fontId="9" fillId="2" borderId="0" xfId="4" applyFont="1" applyFill="1" applyBorder="1" applyAlignment="1"/>
    <xf numFmtId="0" fontId="3" fillId="2" borderId="5" xfId="0" applyFont="1" applyFill="1" applyBorder="1"/>
    <xf numFmtId="0" fontId="4" fillId="2" borderId="4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4" fontId="9" fillId="0" borderId="0" xfId="1" applyNumberFormat="1" applyFont="1" applyFill="1" applyBorder="1" applyAlignment="1" applyProtection="1">
      <alignment vertical="top"/>
      <protection locked="0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4" fillId="2" borderId="0" xfId="4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top"/>
    </xf>
    <xf numFmtId="4" fontId="14" fillId="2" borderId="0" xfId="4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0" fillId="0" borderId="0" xfId="0" applyNumberFormat="1"/>
    <xf numFmtId="4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9" fillId="2" borderId="0" xfId="1" applyNumberFormat="1" applyFont="1" applyFill="1" applyBorder="1" applyAlignment="1" applyProtection="1">
      <alignment horizontal="right" vertical="top" wrapText="1"/>
      <protection locked="0"/>
    </xf>
    <xf numFmtId="4" fontId="14" fillId="2" borderId="0" xfId="4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 wrapText="1"/>
    </xf>
    <xf numFmtId="43" fontId="9" fillId="2" borderId="8" xfId="1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Continuous"/>
    </xf>
    <xf numFmtId="0" fontId="21" fillId="2" borderId="0" xfId="4" applyFont="1" applyFill="1" applyBorder="1" applyAlignment="1">
      <alignment horizontal="center"/>
    </xf>
    <xf numFmtId="0" fontId="21" fillId="2" borderId="0" xfId="4" applyFont="1" applyFill="1" applyBorder="1" applyAlignment="1"/>
    <xf numFmtId="0" fontId="4" fillId="2" borderId="0" xfId="4" applyFont="1" applyFill="1" applyBorder="1" applyAlignment="1">
      <alignment horizontal="center" vertical="top"/>
    </xf>
    <xf numFmtId="0" fontId="9" fillId="2" borderId="0" xfId="4" applyFont="1" applyFill="1" applyBorder="1" applyAlignment="1">
      <alignment horizontal="centerContinuous" vertical="center"/>
    </xf>
    <xf numFmtId="0" fontId="9" fillId="2" borderId="0" xfId="4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/>
    <xf numFmtId="0" fontId="9" fillId="2" borderId="0" xfId="4" applyFont="1" applyFill="1" applyBorder="1" applyAlignment="1">
      <alignment vertical="top"/>
    </xf>
    <xf numFmtId="3" fontId="9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4" fontId="9" fillId="2" borderId="0" xfId="4" applyNumberFormat="1" applyFont="1" applyFill="1" applyBorder="1" applyAlignment="1" applyProtection="1">
      <alignment vertical="top"/>
      <protection locked="0"/>
    </xf>
    <xf numFmtId="0" fontId="9" fillId="2" borderId="0" xfId="4" applyFont="1" applyFill="1" applyBorder="1" applyAlignment="1">
      <alignment horizontal="left" vertical="top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9" fillId="2" borderId="0" xfId="4" applyNumberFormat="1" applyFont="1" applyFill="1" applyBorder="1" applyAlignment="1">
      <alignment vertical="top"/>
    </xf>
    <xf numFmtId="0" fontId="4" fillId="2" borderId="0" xfId="4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  <protection locked="0"/>
    </xf>
    <xf numFmtId="168" fontId="4" fillId="2" borderId="0" xfId="4" applyNumberFormat="1" applyFont="1" applyFill="1" applyBorder="1" applyAlignment="1">
      <alignment horizontal="righ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4" fillId="2" borderId="7" xfId="4" applyFont="1" applyFill="1" applyBorder="1" applyAlignment="1">
      <alignment vertical="top"/>
    </xf>
    <xf numFmtId="3" fontId="9" fillId="2" borderId="7" xfId="4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0" fillId="2" borderId="0" xfId="0" applyFont="1" applyFill="1"/>
    <xf numFmtId="4" fontId="0" fillId="2" borderId="0" xfId="0" applyNumberFormat="1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wrapText="1"/>
    </xf>
    <xf numFmtId="37" fontId="4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4" fillId="5" borderId="13" xfId="1" applyNumberFormat="1" applyFont="1" applyFill="1" applyBorder="1" applyAlignment="1" applyProtection="1">
      <alignment horizontal="center" vertical="center"/>
    </xf>
    <xf numFmtId="37" fontId="4" fillId="5" borderId="13" xfId="1" applyNumberFormat="1" applyFont="1" applyFill="1" applyBorder="1" applyAlignment="1" applyProtection="1">
      <alignment horizontal="center" wrapText="1"/>
    </xf>
    <xf numFmtId="37" fontId="4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2" applyFont="1" applyFill="1" applyBorder="1" applyAlignment="1">
      <alignment horizontal="left"/>
    </xf>
    <xf numFmtId="44" fontId="30" fillId="6" borderId="0" xfId="2" applyFont="1" applyFill="1" applyBorder="1" applyAlignment="1">
      <alignment horizontal="left"/>
    </xf>
    <xf numFmtId="44" fontId="31" fillId="6" borderId="5" xfId="2" applyFont="1" applyFill="1" applyBorder="1"/>
    <xf numFmtId="4" fontId="30" fillId="6" borderId="16" xfId="2" applyNumberFormat="1" applyFont="1" applyFill="1" applyBorder="1" applyAlignment="1">
      <alignment horizontal="right"/>
    </xf>
    <xf numFmtId="44" fontId="30" fillId="2" borderId="4" xfId="2" applyFont="1" applyFill="1" applyBorder="1" applyAlignment="1">
      <alignment horizontal="center" vertical="center"/>
    </xf>
    <xf numFmtId="4" fontId="32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2" applyNumberFormat="1" applyFont="1" applyFill="1" applyBorder="1" applyAlignment="1">
      <alignment horizontal="right" vertical="center" wrapText="1"/>
    </xf>
    <xf numFmtId="44" fontId="29" fillId="2" borderId="4" xfId="2" applyFont="1" applyFill="1" applyBorder="1" applyAlignment="1">
      <alignment horizontal="center" vertical="center"/>
    </xf>
    <xf numFmtId="44" fontId="33" fillId="2" borderId="0" xfId="2" applyFont="1" applyFill="1" applyBorder="1" applyAlignment="1">
      <alignment horizontal="left" vertical="center"/>
    </xf>
    <xf numFmtId="44" fontId="33" fillId="2" borderId="5" xfId="2" applyFont="1" applyFill="1" applyBorder="1" applyAlignment="1">
      <alignment horizontal="left" vertical="center" wrapText="1"/>
    </xf>
    <xf numFmtId="4" fontId="33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2" applyNumberFormat="1" applyFont="1" applyFill="1" applyBorder="1" applyAlignment="1">
      <alignment horizontal="right" vertical="center" wrapText="1"/>
    </xf>
    <xf numFmtId="44" fontId="33" fillId="2" borderId="5" xfId="2" applyFont="1" applyFill="1" applyBorder="1" applyAlignment="1">
      <alignment vertical="center" wrapText="1"/>
    </xf>
    <xf numFmtId="4" fontId="33" fillId="0" borderId="16" xfId="2" applyNumberFormat="1" applyFont="1" applyFill="1" applyBorder="1" applyAlignment="1" applyProtection="1">
      <alignment horizontal="right" vertical="center" wrapText="1"/>
      <protection locked="0"/>
    </xf>
    <xf numFmtId="44" fontId="29" fillId="6" borderId="0" xfId="2" applyFont="1" applyFill="1" applyBorder="1" applyAlignment="1">
      <alignment horizontal="center" vertical="center"/>
    </xf>
    <xf numFmtId="44" fontId="33" fillId="6" borderId="5" xfId="2" applyFont="1" applyFill="1" applyBorder="1" applyAlignment="1">
      <alignment vertical="center" wrapText="1"/>
    </xf>
    <xf numFmtId="4" fontId="32" fillId="6" borderId="16" xfId="2" applyNumberFormat="1" applyFont="1" applyFill="1" applyBorder="1" applyAlignment="1">
      <alignment horizontal="right" vertical="center" wrapText="1"/>
    </xf>
    <xf numFmtId="44" fontId="30" fillId="4" borderId="9" xfId="2" applyFont="1" applyFill="1" applyBorder="1" applyAlignment="1">
      <alignment horizontal="center"/>
    </xf>
    <xf numFmtId="44" fontId="30" fillId="4" borderId="10" xfId="2" applyFont="1" applyFill="1" applyBorder="1" applyAlignment="1">
      <alignment horizontal="center"/>
    </xf>
    <xf numFmtId="44" fontId="30" fillId="4" borderId="11" xfId="2" applyFont="1" applyFill="1" applyBorder="1" applyAlignment="1">
      <alignment horizontal="left" wrapText="1" indent="1"/>
    </xf>
    <xf numFmtId="4" fontId="30" fillId="4" borderId="13" xfId="2" applyNumberFormat="1" applyFont="1" applyFill="1" applyBorder="1" applyAlignment="1">
      <alignment horizontal="right"/>
    </xf>
    <xf numFmtId="44" fontId="34" fillId="2" borderId="0" xfId="2" applyFont="1" applyFill="1" applyBorder="1"/>
    <xf numFmtId="44" fontId="32" fillId="2" borderId="5" xfId="2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16" xfId="6" applyNumberFormat="1" applyFont="1" applyFill="1" applyBorder="1" applyAlignment="1">
      <alignment horizontal="right"/>
    </xf>
    <xf numFmtId="4" fontId="24" fillId="2" borderId="16" xfId="6" applyNumberFormat="1" applyFont="1" applyFill="1" applyBorder="1" applyAlignment="1" applyProtection="1">
      <alignment horizontal="right"/>
      <protection locked="0"/>
    </xf>
    <xf numFmtId="4" fontId="24" fillId="2" borderId="16" xfId="6" applyNumberFormat="1" applyFont="1" applyFill="1" applyBorder="1" applyAlignment="1">
      <alignment horizontal="right"/>
    </xf>
    <xf numFmtId="4" fontId="24" fillId="0" borderId="16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 applyProtection="1">
      <alignment horizontal="right"/>
      <protection locked="0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27" fillId="4" borderId="15" xfId="6" applyNumberFormat="1" applyFont="1" applyFill="1" applyBorder="1" applyAlignment="1">
      <alignment horizontal="right" vertical="center"/>
    </xf>
    <xf numFmtId="4" fontId="27" fillId="4" borderId="13" xfId="6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 applyProtection="1">
      <alignment horizontal="justify" vertical="top" wrapText="1"/>
      <protection locked="0"/>
    </xf>
    <xf numFmtId="0" fontId="34" fillId="4" borderId="13" xfId="0" applyFont="1" applyFill="1" applyBorder="1" applyAlignment="1">
      <alignment horizontal="justify" vertical="top" wrapText="1"/>
    </xf>
    <xf numFmtId="167" fontId="37" fillId="4" borderId="13" xfId="0" applyNumberFormat="1" applyFont="1" applyFill="1" applyBorder="1" applyAlignment="1">
      <alignment vertical="center" wrapText="1"/>
    </xf>
    <xf numFmtId="4" fontId="3" fillId="2" borderId="16" xfId="0" applyNumberFormat="1" applyFont="1" applyFill="1" applyBorder="1"/>
    <xf numFmtId="4" fontId="3" fillId="2" borderId="15" xfId="0" applyNumberFormat="1" applyFont="1" applyFill="1" applyBorder="1"/>
    <xf numFmtId="0" fontId="38" fillId="0" borderId="0" xfId="0" applyFont="1"/>
    <xf numFmtId="0" fontId="31" fillId="2" borderId="0" xfId="0" applyFont="1" applyFill="1" applyBorder="1"/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/>
    </xf>
    <xf numFmtId="4" fontId="4" fillId="4" borderId="13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14" xfId="0" applyNumberFormat="1" applyFont="1" applyFill="1" applyBorder="1" applyAlignment="1">
      <alignment horizontal="justify" vertical="center" wrapText="1"/>
    </xf>
    <xf numFmtId="4" fontId="11" fillId="2" borderId="16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 wrapText="1"/>
      <protection locked="0"/>
    </xf>
    <xf numFmtId="4" fontId="3" fillId="2" borderId="16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4" fontId="3" fillId="2" borderId="16" xfId="0" applyNumberFormat="1" applyFont="1" applyFill="1" applyBorder="1" applyAlignment="1" applyProtection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/>
      <protection locked="0"/>
    </xf>
    <xf numFmtId="4" fontId="3" fillId="2" borderId="16" xfId="0" applyNumberFormat="1" applyFont="1" applyFill="1" applyBorder="1" applyAlignment="1" applyProtection="1">
      <alignment horizontal="right" vertical="top"/>
    </xf>
    <xf numFmtId="4" fontId="11" fillId="2" borderId="16" xfId="0" applyNumberFormat="1" applyFont="1" applyFill="1" applyBorder="1" applyAlignment="1">
      <alignment horizontal="right" vertical="top"/>
    </xf>
    <xf numFmtId="4" fontId="11" fillId="2" borderId="16" xfId="0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4" fontId="3" fillId="2" borderId="15" xfId="0" applyNumberFormat="1" applyFont="1" applyFill="1" applyBorder="1" applyAlignment="1" applyProtection="1">
      <alignment horizontal="right" vertical="top"/>
    </xf>
    <xf numFmtId="0" fontId="11" fillId="4" borderId="6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4" fontId="11" fillId="4" borderId="15" xfId="0" applyNumberFormat="1" applyFont="1" applyFill="1" applyBorder="1" applyAlignment="1">
      <alignment horizontal="right" vertical="top"/>
    </xf>
    <xf numFmtId="4" fontId="38" fillId="0" borderId="0" xfId="0" applyNumberFormat="1" applyFont="1"/>
    <xf numFmtId="165" fontId="40" fillId="2" borderId="4" xfId="1" applyNumberFormat="1" applyFont="1" applyFill="1" applyBorder="1" applyAlignment="1" applyProtection="1">
      <alignment horizontal="center" vertical="center"/>
    </xf>
    <xf numFmtId="165" fontId="40" fillId="2" borderId="7" xfId="1" applyNumberFormat="1" applyFont="1" applyFill="1" applyBorder="1" applyAlignment="1" applyProtection="1">
      <alignment horizontal="center" vertical="center"/>
    </xf>
    <xf numFmtId="165" fontId="40" fillId="2" borderId="8" xfId="1" applyNumberFormat="1" applyFont="1" applyFill="1" applyBorder="1" applyAlignment="1" applyProtection="1">
      <alignment horizontal="center" vertical="center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13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protection locked="0"/>
    </xf>
    <xf numFmtId="167" fontId="3" fillId="2" borderId="13" xfId="0" applyNumberFormat="1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right"/>
    </xf>
    <xf numFmtId="167" fontId="11" fillId="2" borderId="13" xfId="0" applyNumberFormat="1" applyFont="1" applyFill="1" applyBorder="1" applyAlignment="1">
      <alignment horizontal="right"/>
    </xf>
    <xf numFmtId="167" fontId="3" fillId="2" borderId="13" xfId="0" applyNumberFormat="1" applyFont="1" applyFill="1" applyBorder="1" applyAlignment="1" applyProtection="1">
      <alignment horizontal="right"/>
      <protection locked="0"/>
    </xf>
    <xf numFmtId="167" fontId="3" fillId="2" borderId="13" xfId="0" applyNumberFormat="1" applyFont="1" applyFill="1" applyBorder="1" applyAlignment="1" applyProtection="1">
      <alignment horizontal="right"/>
    </xf>
    <xf numFmtId="167" fontId="11" fillId="2" borderId="13" xfId="0" applyNumberFormat="1" applyFont="1" applyFill="1" applyBorder="1" applyAlignment="1" applyProtection="1">
      <alignment horizontal="right"/>
    </xf>
    <xf numFmtId="0" fontId="11" fillId="4" borderId="13" xfId="0" applyFont="1" applyFill="1" applyBorder="1" applyAlignment="1">
      <alignment horizontal="center"/>
    </xf>
    <xf numFmtId="167" fontId="11" fillId="4" borderId="13" xfId="0" applyNumberFormat="1" applyFont="1" applyFill="1" applyBorder="1" applyAlignment="1">
      <alignment horizontal="right"/>
    </xf>
    <xf numFmtId="165" fontId="40" fillId="2" borderId="6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protection locked="0"/>
    </xf>
    <xf numFmtId="4" fontId="0" fillId="2" borderId="15" xfId="0" applyNumberFormat="1" applyFill="1" applyBorder="1"/>
    <xf numFmtId="4" fontId="3" fillId="2" borderId="13" xfId="0" applyNumberFormat="1" applyFont="1" applyFill="1" applyBorder="1" applyAlignment="1" applyProtection="1">
      <protection locked="0"/>
    </xf>
    <xf numFmtId="4" fontId="11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 applyProtection="1">
      <alignment horizontal="right"/>
      <protection locked="0"/>
    </xf>
    <xf numFmtId="4" fontId="11" fillId="4" borderId="13" xfId="0" applyNumberFormat="1" applyFont="1" applyFill="1" applyBorder="1" applyAlignment="1">
      <alignment horizontal="right"/>
    </xf>
    <xf numFmtId="165" fontId="4" fillId="4" borderId="1" xfId="1" applyNumberFormat="1" applyFont="1" applyFill="1" applyBorder="1" applyAlignment="1" applyProtection="1">
      <alignment horizontal="center" vertical="center"/>
    </xf>
    <xf numFmtId="0" fontId="38" fillId="2" borderId="0" xfId="0" applyFont="1" applyFill="1"/>
    <xf numFmtId="165" fontId="4" fillId="4" borderId="14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 wrapText="1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/>
    </xf>
    <xf numFmtId="165" fontId="4" fillId="4" borderId="9" xfId="1" applyNumberFormat="1" applyFont="1" applyFill="1" applyBorder="1" applyAlignment="1" applyProtection="1">
      <alignment horizontal="center"/>
    </xf>
    <xf numFmtId="0" fontId="38" fillId="0" borderId="0" xfId="0" applyFont="1" applyFill="1"/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4" fillId="2" borderId="16" xfId="0" applyNumberFormat="1" applyFont="1" applyFill="1" applyBorder="1" applyAlignment="1" applyProtection="1">
      <alignment horizontal="right" vertical="center" wrapText="1"/>
    </xf>
    <xf numFmtId="4" fontId="11" fillId="2" borderId="16" xfId="0" applyNumberFormat="1" applyFont="1" applyFill="1" applyBorder="1" applyAlignment="1" applyProtection="1">
      <alignment horizontal="right" vertical="center" wrapText="1"/>
    </xf>
    <xf numFmtId="4" fontId="11" fillId="4" borderId="13" xfId="0" applyNumberFormat="1" applyFont="1" applyFill="1" applyBorder="1" applyAlignment="1" applyProtection="1">
      <alignment horizontal="right" vertical="center" wrapText="1"/>
    </xf>
    <xf numFmtId="4" fontId="38" fillId="0" borderId="0" xfId="0" applyNumberFormat="1" applyFont="1" applyFill="1"/>
    <xf numFmtId="4" fontId="38" fillId="2" borderId="0" xfId="0" applyNumberFormat="1" applyFont="1" applyFill="1"/>
    <xf numFmtId="4" fontId="11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4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center" vertical="center"/>
    </xf>
    <xf numFmtId="0" fontId="8" fillId="3" borderId="0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right" vertical="top"/>
    </xf>
    <xf numFmtId="0" fontId="8" fillId="3" borderId="0" xfId="4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4" fillId="2" borderId="4" xfId="3" applyNumberFormat="1" applyFont="1" applyFill="1" applyBorder="1" applyAlignment="1">
      <alignment horizontal="center" vertical="top"/>
    </xf>
    <xf numFmtId="0" fontId="4" fillId="2" borderId="0" xfId="3" applyNumberFormat="1" applyFont="1" applyFill="1" applyBorder="1" applyAlignment="1">
      <alignment horizontal="center" vertical="top"/>
    </xf>
    <xf numFmtId="0" fontId="4" fillId="2" borderId="5" xfId="3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8" fillId="3" borderId="10" xfId="4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5" xfId="3" applyNumberFormat="1" applyFont="1" applyFill="1" applyBorder="1" applyAlignment="1" applyProtection="1">
      <alignment horizontal="center" vertical="top"/>
    </xf>
    <xf numFmtId="0" fontId="5" fillId="2" borderId="0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0" xfId="4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 applyProtection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19" fillId="2" borderId="0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left" vertical="top" wrapText="1"/>
    </xf>
    <xf numFmtId="0" fontId="4" fillId="2" borderId="0" xfId="4" applyFont="1" applyFill="1" applyBorder="1" applyAlignment="1">
      <alignment horizontal="left" vertical="top"/>
    </xf>
    <xf numFmtId="0" fontId="9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top"/>
    </xf>
    <xf numFmtId="0" fontId="21" fillId="2" borderId="0" xfId="4" applyFont="1" applyFill="1" applyBorder="1" applyAlignment="1">
      <alignment horizontal="center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37" fontId="21" fillId="4" borderId="4" xfId="1" applyNumberFormat="1" applyFont="1" applyFill="1" applyBorder="1" applyAlignment="1" applyProtection="1">
      <alignment horizontal="center"/>
    </xf>
    <xf numFmtId="37" fontId="21" fillId="4" borderId="0" xfId="1" applyNumberFormat="1" applyFont="1" applyFill="1" applyBorder="1" applyAlignment="1" applyProtection="1">
      <alignment horizontal="center"/>
    </xf>
    <xf numFmtId="37" fontId="21" fillId="4" borderId="5" xfId="1" applyNumberFormat="1" applyFont="1" applyFill="1" applyBorder="1" applyAlignment="1" applyProtection="1">
      <alignment horizontal="center"/>
    </xf>
    <xf numFmtId="37" fontId="21" fillId="4" borderId="6" xfId="1" applyNumberFormat="1" applyFont="1" applyFill="1" applyBorder="1" applyAlignment="1" applyProtection="1">
      <alignment horizontal="center"/>
    </xf>
    <xf numFmtId="37" fontId="21" fillId="4" borderId="7" xfId="1" applyNumberFormat="1" applyFont="1" applyFill="1" applyBorder="1" applyAlignment="1" applyProtection="1">
      <alignment horizontal="center"/>
    </xf>
    <xf numFmtId="37" fontId="21" fillId="4" borderId="8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4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 vertical="center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7" xfId="1" applyNumberFormat="1" applyFont="1" applyFill="1" applyBorder="1" applyAlignment="1" applyProtection="1">
      <alignment horizontal="center" vertical="center"/>
    </xf>
    <xf numFmtId="37" fontId="4" fillId="4" borderId="9" xfId="1" applyNumberFormat="1" applyFont="1" applyFill="1" applyBorder="1" applyAlignment="1" applyProtection="1">
      <alignment horizontal="center"/>
    </xf>
    <xf numFmtId="37" fontId="4" fillId="4" borderId="10" xfId="1" applyNumberFormat="1" applyFont="1" applyFill="1" applyBorder="1" applyAlignment="1" applyProtection="1">
      <alignment horizontal="center"/>
    </xf>
    <xf numFmtId="37" fontId="4" fillId="4" borderId="11" xfId="1" applyNumberFormat="1" applyFont="1" applyFill="1" applyBorder="1" applyAlignment="1" applyProtection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 wrapText="1"/>
    </xf>
    <xf numFmtId="44" fontId="32" fillId="2" borderId="0" xfId="2" applyFont="1" applyFill="1" applyBorder="1" applyAlignment="1">
      <alignment horizontal="left" vertical="center" wrapText="1"/>
    </xf>
    <xf numFmtId="44" fontId="32" fillId="2" borderId="5" xfId="2" applyFont="1" applyFill="1" applyBorder="1" applyAlignment="1">
      <alignment horizontal="left" vertical="center" wrapText="1"/>
    </xf>
    <xf numFmtId="44" fontId="33" fillId="2" borderId="0" xfId="2" applyFont="1" applyFill="1" applyBorder="1" applyAlignment="1">
      <alignment horizontal="left" vertical="center" wrapText="1"/>
    </xf>
    <xf numFmtId="44" fontId="33" fillId="2" borderId="5" xfId="2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37" fontId="4" fillId="5" borderId="4" xfId="1" applyNumberFormat="1" applyFont="1" applyFill="1" applyBorder="1" applyAlignment="1" applyProtection="1">
      <alignment horizontal="center" vertical="center" wrapText="1"/>
    </xf>
    <xf numFmtId="37" fontId="4" fillId="5" borderId="0" xfId="1" applyNumberFormat="1" applyFont="1" applyFill="1" applyBorder="1" applyAlignment="1" applyProtection="1">
      <alignment horizontal="center" vertical="center"/>
    </xf>
    <xf numFmtId="37" fontId="4" fillId="5" borderId="4" xfId="1" applyNumberFormat="1" applyFont="1" applyFill="1" applyBorder="1" applyAlignment="1" applyProtection="1">
      <alignment horizontal="center" vertical="center"/>
    </xf>
    <xf numFmtId="37" fontId="4" fillId="5" borderId="6" xfId="1" applyNumberFormat="1" applyFont="1" applyFill="1" applyBorder="1" applyAlignment="1" applyProtection="1">
      <alignment horizontal="center" vertical="center"/>
    </xf>
    <xf numFmtId="37" fontId="4" fillId="5" borderId="7" xfId="1" applyNumberFormat="1" applyFont="1" applyFill="1" applyBorder="1" applyAlignment="1" applyProtection="1">
      <alignment horizontal="center" vertical="center"/>
    </xf>
    <xf numFmtId="37" fontId="4" fillId="5" borderId="9" xfId="1" applyNumberFormat="1" applyFont="1" applyFill="1" applyBorder="1" applyAlignment="1" applyProtection="1">
      <alignment horizontal="center"/>
    </xf>
    <xf numFmtId="37" fontId="4" fillId="5" borderId="10" xfId="1" applyNumberFormat="1" applyFont="1" applyFill="1" applyBorder="1" applyAlignment="1" applyProtection="1">
      <alignment horizontal="center"/>
    </xf>
    <xf numFmtId="37" fontId="4" fillId="5" borderId="11" xfId="1" applyNumberFormat="1" applyFont="1" applyFill="1" applyBorder="1" applyAlignment="1" applyProtection="1">
      <alignment horizontal="center"/>
    </xf>
    <xf numFmtId="37" fontId="4" fillId="5" borderId="13" xfId="1" applyNumberFormat="1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5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/>
    </xf>
    <xf numFmtId="37" fontId="4" fillId="4" borderId="2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/>
    </xf>
    <xf numFmtId="37" fontId="4" fillId="4" borderId="4" xfId="1" applyNumberFormat="1" applyFont="1" applyFill="1" applyBorder="1" applyAlignment="1" applyProtection="1">
      <alignment horizontal="center"/>
    </xf>
    <xf numFmtId="37" fontId="4" fillId="4" borderId="5" xfId="1" applyNumberFormat="1" applyFont="1" applyFill="1" applyBorder="1" applyAlignment="1" applyProtection="1">
      <alignment horizontal="center"/>
    </xf>
    <xf numFmtId="37" fontId="4" fillId="4" borderId="6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/>
    </xf>
    <xf numFmtId="37" fontId="4" fillId="4" borderId="8" xfId="1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5" fontId="39" fillId="2" borderId="0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4" borderId="11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Alignment="1" applyProtection="1">
      <alignment horizontal="center" vertical="center"/>
    </xf>
    <xf numFmtId="4" fontId="4" fillId="4" borderId="15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 wrapText="1" indent="3"/>
    </xf>
    <xf numFmtId="0" fontId="11" fillId="4" borderId="11" xfId="0" applyFont="1" applyFill="1" applyBorder="1" applyAlignment="1">
      <alignment horizontal="left" vertical="center" wrapText="1" indent="3"/>
    </xf>
    <xf numFmtId="37" fontId="4" fillId="4" borderId="17" xfId="1" applyNumberFormat="1" applyFont="1" applyFill="1" applyBorder="1" applyAlignment="1" applyProtection="1">
      <alignment horizontal="center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4" fillId="4" borderId="11" xfId="1" applyNumberFormat="1" applyFont="1" applyFill="1" applyBorder="1" applyAlignment="1" applyProtection="1">
      <alignment horizontal="center" vertical="center"/>
    </xf>
    <xf numFmtId="165" fontId="40" fillId="4" borderId="1" xfId="1" applyNumberFormat="1" applyFont="1" applyFill="1" applyBorder="1" applyAlignment="1" applyProtection="1">
      <alignment horizontal="center" vertical="center"/>
    </xf>
    <xf numFmtId="165" fontId="40" fillId="4" borderId="2" xfId="1" applyNumberFormat="1" applyFont="1" applyFill="1" applyBorder="1" applyAlignment="1" applyProtection="1">
      <alignment horizontal="center" vertical="center"/>
    </xf>
    <xf numFmtId="165" fontId="40" fillId="4" borderId="3" xfId="1" applyNumberFormat="1" applyFont="1" applyFill="1" applyBorder="1" applyAlignment="1" applyProtection="1">
      <alignment horizontal="center" vertical="center"/>
    </xf>
    <xf numFmtId="165" fontId="40" fillId="4" borderId="4" xfId="1" applyNumberFormat="1" applyFont="1" applyFill="1" applyBorder="1" applyAlignment="1" applyProtection="1">
      <alignment horizontal="center" vertical="center"/>
    </xf>
    <xf numFmtId="165" fontId="40" fillId="4" borderId="0" xfId="1" applyNumberFormat="1" applyFont="1" applyFill="1" applyBorder="1" applyAlignment="1" applyProtection="1">
      <alignment horizontal="center" vertical="center"/>
    </xf>
    <xf numFmtId="165" fontId="40" fillId="4" borderId="5" xfId="1" applyNumberFormat="1" applyFont="1" applyFill="1" applyBorder="1" applyAlignment="1" applyProtection="1">
      <alignment horizontal="center" vertical="center"/>
    </xf>
    <xf numFmtId="165" fontId="40" fillId="4" borderId="6" xfId="1" applyNumberFormat="1" applyFont="1" applyFill="1" applyBorder="1" applyAlignment="1" applyProtection="1">
      <alignment horizontal="center" vertical="center"/>
    </xf>
    <xf numFmtId="165" fontId="40" fillId="4" borderId="7" xfId="1" applyNumberFormat="1" applyFont="1" applyFill="1" applyBorder="1" applyAlignment="1" applyProtection="1">
      <alignment horizontal="center" vertical="center"/>
    </xf>
    <xf numFmtId="165" fontId="40" fillId="4" borderId="8" xfId="1" applyNumberFormat="1" applyFont="1" applyFill="1" applyBorder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3352800</xdr:colOff>
      <xdr:row>0</xdr:row>
      <xdr:rowOff>123825</xdr:rowOff>
    </xdr:from>
    <xdr:to>
      <xdr:col>11</xdr:col>
      <xdr:colOff>28575</xdr:colOff>
      <xdr:row>4</xdr:row>
      <xdr:rowOff>142875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039350" y="123825"/>
          <a:ext cx="2200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</xdr:row>
      <xdr:rowOff>66675</xdr:rowOff>
    </xdr:from>
    <xdr:to>
      <xdr:col>8</xdr:col>
      <xdr:colOff>960699</xdr:colOff>
      <xdr:row>6</xdr:row>
      <xdr:rowOff>110599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715375" y="447675"/>
          <a:ext cx="19417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0</xdr:row>
      <xdr:rowOff>152400</xdr:rowOff>
    </xdr:from>
    <xdr:to>
      <xdr:col>5</xdr:col>
      <xdr:colOff>685800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24675" y="1524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390525</xdr:colOff>
      <xdr:row>0</xdr:row>
      <xdr:rowOff>57150</xdr:rowOff>
    </xdr:from>
    <xdr:to>
      <xdr:col>7</xdr:col>
      <xdr:colOff>904875</xdr:colOff>
      <xdr:row>4</xdr:row>
      <xdr:rowOff>34826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610475" y="57150"/>
          <a:ext cx="1495425" cy="7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0</xdr:row>
      <xdr:rowOff>19050</xdr:rowOff>
    </xdr:from>
    <xdr:to>
      <xdr:col>7</xdr:col>
      <xdr:colOff>1123950</xdr:colOff>
      <xdr:row>3</xdr:row>
      <xdr:rowOff>145925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505825" y="19050"/>
          <a:ext cx="1409700" cy="69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1</xdr:col>
      <xdr:colOff>1019175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0</xdr:row>
      <xdr:rowOff>66675</xdr:rowOff>
    </xdr:from>
    <xdr:to>
      <xdr:col>6</xdr:col>
      <xdr:colOff>952500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91725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0</xdr:row>
      <xdr:rowOff>76200</xdr:rowOff>
    </xdr:from>
    <xdr:to>
      <xdr:col>8</xdr:col>
      <xdr:colOff>866775</xdr:colOff>
      <xdr:row>4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181975" y="257175"/>
          <a:ext cx="177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334493</xdr:colOff>
      <xdr:row>1</xdr:row>
      <xdr:rowOff>78443</xdr:rowOff>
    </xdr:from>
    <xdr:to>
      <xdr:col>8</xdr:col>
      <xdr:colOff>334493</xdr:colOff>
      <xdr:row>5</xdr:row>
      <xdr:rowOff>94963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583393" y="183218"/>
          <a:ext cx="1894914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1</xdr:row>
      <xdr:rowOff>57150</xdr:rowOff>
    </xdr:from>
    <xdr:to>
      <xdr:col>9</xdr:col>
      <xdr:colOff>1000125</xdr:colOff>
      <xdr:row>5</xdr:row>
      <xdr:rowOff>73670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467850" y="238125"/>
          <a:ext cx="1895475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28575</xdr:rowOff>
    </xdr:from>
    <xdr:to>
      <xdr:col>1</xdr:col>
      <xdr:colOff>828675</xdr:colOff>
      <xdr:row>2</xdr:row>
      <xdr:rowOff>152400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8575"/>
          <a:ext cx="695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0</xdr:row>
      <xdr:rowOff>28575</xdr:rowOff>
    </xdr:from>
    <xdr:to>
      <xdr:col>4</xdr:col>
      <xdr:colOff>1162050</xdr:colOff>
      <xdr:row>2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5791200" y="28575"/>
          <a:ext cx="1000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28575</xdr:rowOff>
    </xdr:from>
    <xdr:to>
      <xdr:col>1</xdr:col>
      <xdr:colOff>706017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1</xdr:row>
      <xdr:rowOff>9525</xdr:rowOff>
    </xdr:from>
    <xdr:to>
      <xdr:col>3</xdr:col>
      <xdr:colOff>762000</xdr:colOff>
      <xdr:row>3</xdr:row>
      <xdr:rowOff>180975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86525" y="200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790575</xdr:colOff>
      <xdr:row>1</xdr:row>
      <xdr:rowOff>38100</xdr:rowOff>
    </xdr:from>
    <xdr:to>
      <xdr:col>3</xdr:col>
      <xdr:colOff>790575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1510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38100</xdr:rowOff>
    </xdr:from>
    <xdr:to>
      <xdr:col>3</xdr:col>
      <xdr:colOff>781050</xdr:colOff>
      <xdr:row>3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1943100</xdr:colOff>
      <xdr:row>3</xdr:row>
      <xdr:rowOff>152400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303638</xdr:colOff>
      <xdr:row>1</xdr:row>
      <xdr:rowOff>66675</xdr:rowOff>
    </xdr:from>
    <xdr:to>
      <xdr:col>9</xdr:col>
      <xdr:colOff>190500</xdr:colOff>
      <xdr:row>6</xdr:row>
      <xdr:rowOff>30666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799813" y="257175"/>
          <a:ext cx="2363362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5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561975</xdr:colOff>
      <xdr:row>0</xdr:row>
      <xdr:rowOff>142875</xdr:rowOff>
    </xdr:from>
    <xdr:to>
      <xdr:col>11</xdr:col>
      <xdr:colOff>76200</xdr:colOff>
      <xdr:row>4</xdr:row>
      <xdr:rowOff>66675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448550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314325</xdr:colOff>
      <xdr:row>6</xdr:row>
      <xdr:rowOff>76200</xdr:rowOff>
    </xdr:to>
    <xdr:pic>
      <xdr:nvPicPr>
        <xdr:cNvPr id="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190500"/>
          <a:ext cx="1076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1343025</xdr:colOff>
      <xdr:row>1</xdr:row>
      <xdr:rowOff>9525</xdr:rowOff>
    </xdr:from>
    <xdr:to>
      <xdr:col>9</xdr:col>
      <xdr:colOff>193675</xdr:colOff>
      <xdr:row>5</xdr:row>
      <xdr:rowOff>19050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896225" y="200025"/>
          <a:ext cx="2584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3667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6</xdr:row>
      <xdr:rowOff>171450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3733800</xdr:colOff>
      <xdr:row>1</xdr:row>
      <xdr:rowOff>38100</xdr:rowOff>
    </xdr:from>
    <xdr:to>
      <xdr:col>11</xdr:col>
      <xdr:colOff>209550</xdr:colOff>
      <xdr:row>3</xdr:row>
      <xdr:rowOff>238125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525375" y="22860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28575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561975</xdr:colOff>
      <xdr:row>2</xdr:row>
      <xdr:rowOff>19050</xdr:rowOff>
    </xdr:from>
    <xdr:to>
      <xdr:col>10</xdr:col>
      <xdr:colOff>1362075</xdr:colOff>
      <xdr:row>5</xdr:row>
      <xdr:rowOff>47625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649075" y="26670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</xdr:rowOff>
    </xdr:from>
    <xdr:to>
      <xdr:col>3</xdr:col>
      <xdr:colOff>352425</xdr:colOff>
      <xdr:row>7</xdr:row>
      <xdr:rowOff>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800100</xdr:colOff>
      <xdr:row>0</xdr:row>
      <xdr:rowOff>133350</xdr:rowOff>
    </xdr:from>
    <xdr:to>
      <xdr:col>16</xdr:col>
      <xdr:colOff>47625</xdr:colOff>
      <xdr:row>4</xdr:row>
      <xdr:rowOff>123825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430000" y="133350"/>
          <a:ext cx="2009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38100</xdr:rowOff>
    </xdr:from>
    <xdr:to>
      <xdr:col>2</xdr:col>
      <xdr:colOff>200025</xdr:colOff>
      <xdr:row>5</xdr:row>
      <xdr:rowOff>161925</xdr:rowOff>
    </xdr:to>
    <xdr:pic>
      <xdr:nvPicPr>
        <xdr:cNvPr id="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1</xdr:row>
      <xdr:rowOff>104775</xdr:rowOff>
    </xdr:from>
    <xdr:to>
      <xdr:col>9</xdr:col>
      <xdr:colOff>790575</xdr:colOff>
      <xdr:row>5</xdr:row>
      <xdr:rowOff>95250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400925" y="295275"/>
          <a:ext cx="1905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1</xdr:row>
      <xdr:rowOff>95250</xdr:rowOff>
    </xdr:from>
    <xdr:to>
      <xdr:col>9</xdr:col>
      <xdr:colOff>1266825</xdr:colOff>
      <xdr:row>5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25050" y="28575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workbookViewId="0">
      <selection activeCell="C23" sqref="C23:D23"/>
    </sheetView>
  </sheetViews>
  <sheetFormatPr baseColWidth="10" defaultColWidth="0" defaultRowHeight="12" customHeight="1" zeroHeight="1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14.7109375" style="5" bestFit="1" customWidth="1"/>
    <col min="7" max="7" width="4.140625" style="5" customWidth="1"/>
    <col min="8" max="8" width="11.42578125" style="5" customWidth="1"/>
    <col min="9" max="9" width="53.42578125" style="5" customWidth="1"/>
    <col min="10" max="11" width="14.7109375" style="5" bestFit="1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>
      <c r="B2" s="6"/>
      <c r="C2" s="7"/>
      <c r="D2" s="454" t="s">
        <v>0</v>
      </c>
      <c r="E2" s="454"/>
      <c r="F2" s="454"/>
      <c r="G2" s="454"/>
      <c r="H2" s="454"/>
      <c r="I2" s="454"/>
      <c r="J2" s="454"/>
      <c r="K2" s="7"/>
      <c r="L2" s="7"/>
      <c r="M2" s="1"/>
    </row>
    <row r="3" spans="2:13" ht="15.75">
      <c r="B3" s="6"/>
      <c r="C3" s="7"/>
      <c r="D3" s="454" t="s">
        <v>1</v>
      </c>
      <c r="E3" s="454"/>
      <c r="F3" s="454"/>
      <c r="G3" s="454"/>
      <c r="H3" s="454"/>
      <c r="I3" s="454"/>
      <c r="J3" s="454"/>
      <c r="K3" s="7"/>
      <c r="L3" s="7"/>
      <c r="M3" s="1"/>
    </row>
    <row r="4" spans="2:13" ht="15.75">
      <c r="B4" s="6"/>
      <c r="C4" s="7"/>
      <c r="D4" s="454" t="s">
        <v>2</v>
      </c>
      <c r="E4" s="454"/>
      <c r="F4" s="454"/>
      <c r="G4" s="454"/>
      <c r="H4" s="454"/>
      <c r="I4" s="454"/>
      <c r="J4" s="454"/>
      <c r="K4" s="7"/>
      <c r="L4" s="7"/>
      <c r="M4" s="1"/>
    </row>
    <row r="5" spans="2:13" ht="15.75">
      <c r="B5" s="6"/>
      <c r="C5" s="8"/>
      <c r="D5" s="455" t="s">
        <v>3</v>
      </c>
      <c r="E5" s="455"/>
      <c r="F5" s="455"/>
      <c r="G5" s="455"/>
      <c r="H5" s="455"/>
      <c r="I5" s="455"/>
      <c r="J5" s="455"/>
      <c r="K5" s="8"/>
      <c r="L5" s="8"/>
      <c r="M5" s="1"/>
    </row>
    <row r="6" spans="2:13">
      <c r="B6" s="9"/>
      <c r="C6" s="10"/>
      <c r="D6" s="456"/>
      <c r="E6" s="456"/>
      <c r="F6" s="456"/>
      <c r="G6" s="456"/>
      <c r="H6" s="456"/>
      <c r="I6" s="456"/>
      <c r="J6" s="456"/>
      <c r="K6" s="11"/>
      <c r="L6" s="1"/>
      <c r="M6" s="1"/>
    </row>
    <row r="7" spans="2:13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>
      <c r="B9" s="448"/>
      <c r="C9" s="450" t="s">
        <v>4</v>
      </c>
      <c r="D9" s="450"/>
      <c r="E9" s="13" t="s">
        <v>5</v>
      </c>
      <c r="F9" s="13"/>
      <c r="G9" s="452"/>
      <c r="H9" s="450" t="s">
        <v>4</v>
      </c>
      <c r="I9" s="450"/>
      <c r="J9" s="13" t="s">
        <v>5</v>
      </c>
      <c r="K9" s="13"/>
      <c r="L9" s="14"/>
      <c r="M9" s="1"/>
    </row>
    <row r="10" spans="2:13">
      <c r="B10" s="449"/>
      <c r="C10" s="451"/>
      <c r="D10" s="451"/>
      <c r="E10" s="15">
        <v>2016</v>
      </c>
      <c r="F10" s="15">
        <v>2015</v>
      </c>
      <c r="G10" s="453"/>
      <c r="H10" s="451"/>
      <c r="I10" s="451"/>
      <c r="J10" s="15">
        <v>2016</v>
      </c>
      <c r="K10" s="15">
        <v>2015</v>
      </c>
      <c r="L10" s="16"/>
      <c r="M10" s="1"/>
    </row>
    <row r="11" spans="2:13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>
      <c r="B13" s="19"/>
      <c r="C13" s="447" t="s">
        <v>6</v>
      </c>
      <c r="D13" s="447"/>
      <c r="E13" s="20"/>
      <c r="F13" s="21"/>
      <c r="G13" s="22"/>
      <c r="H13" s="447" t="s">
        <v>7</v>
      </c>
      <c r="I13" s="447"/>
      <c r="J13" s="23"/>
      <c r="K13" s="23"/>
      <c r="L13" s="18"/>
      <c r="M13" s="1"/>
    </row>
    <row r="14" spans="2:13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>
      <c r="B15" s="19"/>
      <c r="C15" s="441" t="s">
        <v>8</v>
      </c>
      <c r="D15" s="441"/>
      <c r="E15" s="25"/>
      <c r="F15" s="25"/>
      <c r="G15" s="22"/>
      <c r="H15" s="441" t="s">
        <v>9</v>
      </c>
      <c r="I15" s="441"/>
      <c r="J15" s="25"/>
      <c r="K15" s="25"/>
      <c r="L15" s="18"/>
      <c r="M15" s="1"/>
    </row>
    <row r="16" spans="2:13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>
      <c r="B17" s="19"/>
      <c r="C17" s="446" t="s">
        <v>10</v>
      </c>
      <c r="D17" s="446"/>
      <c r="E17" s="30">
        <v>370519246.27999997</v>
      </c>
      <c r="F17" s="30">
        <v>136588085.09</v>
      </c>
      <c r="G17" s="22"/>
      <c r="H17" s="446" t="s">
        <v>11</v>
      </c>
      <c r="I17" s="446"/>
      <c r="J17" s="29">
        <v>222701009.81</v>
      </c>
      <c r="K17" s="30">
        <v>222519448.06999999</v>
      </c>
      <c r="L17" s="18"/>
      <c r="M17" s="1"/>
    </row>
    <row r="18" spans="2:13">
      <c r="B18" s="19"/>
      <c r="C18" s="446" t="s">
        <v>12</v>
      </c>
      <c r="D18" s="446"/>
      <c r="E18" s="30">
        <v>606655.31000000006</v>
      </c>
      <c r="F18" s="30">
        <v>514589.06</v>
      </c>
      <c r="G18" s="22"/>
      <c r="H18" s="446" t="s">
        <v>13</v>
      </c>
      <c r="I18" s="446"/>
      <c r="J18" s="30">
        <v>0</v>
      </c>
      <c r="K18" s="30">
        <v>0</v>
      </c>
      <c r="L18" s="18"/>
      <c r="M18" s="1"/>
    </row>
    <row r="19" spans="2:13">
      <c r="B19" s="19"/>
      <c r="C19" s="446" t="s">
        <v>14</v>
      </c>
      <c r="D19" s="446"/>
      <c r="E19" s="30">
        <v>445522.97</v>
      </c>
      <c r="F19" s="30">
        <v>36558121.82</v>
      </c>
      <c r="G19" s="22"/>
      <c r="H19" s="446" t="s">
        <v>15</v>
      </c>
      <c r="I19" s="446"/>
      <c r="J19" s="29">
        <v>25352869.559999999</v>
      </c>
      <c r="K19" s="30">
        <v>47632869.560000002</v>
      </c>
      <c r="L19" s="18"/>
      <c r="M19" s="1"/>
    </row>
    <row r="20" spans="2:13">
      <c r="B20" s="19"/>
      <c r="C20" s="446" t="s">
        <v>16</v>
      </c>
      <c r="D20" s="446"/>
      <c r="E20" s="30">
        <v>0</v>
      </c>
      <c r="F20" s="30">
        <v>0</v>
      </c>
      <c r="G20" s="22"/>
      <c r="H20" s="446" t="s">
        <v>17</v>
      </c>
      <c r="I20" s="446"/>
      <c r="J20" s="30">
        <v>0</v>
      </c>
      <c r="K20" s="30">
        <v>0</v>
      </c>
      <c r="L20" s="18"/>
      <c r="M20" s="1"/>
    </row>
    <row r="21" spans="2:13">
      <c r="B21" s="19"/>
      <c r="C21" s="446" t="s">
        <v>18</v>
      </c>
      <c r="D21" s="446"/>
      <c r="E21" s="30">
        <v>96896.78</v>
      </c>
      <c r="F21" s="30">
        <v>2836636.61</v>
      </c>
      <c r="G21" s="22"/>
      <c r="H21" s="446" t="s">
        <v>19</v>
      </c>
      <c r="I21" s="446"/>
      <c r="J21" s="30">
        <v>0</v>
      </c>
      <c r="K21" s="30">
        <v>0</v>
      </c>
      <c r="L21" s="18"/>
      <c r="M21" s="1"/>
    </row>
    <row r="22" spans="2:13">
      <c r="B22" s="19"/>
      <c r="C22" s="446" t="s">
        <v>20</v>
      </c>
      <c r="D22" s="446"/>
      <c r="E22" s="30">
        <v>0</v>
      </c>
      <c r="F22" s="30">
        <v>0</v>
      </c>
      <c r="G22" s="22"/>
      <c r="H22" s="446" t="s">
        <v>21</v>
      </c>
      <c r="I22" s="446"/>
      <c r="J22" s="30">
        <v>0</v>
      </c>
      <c r="K22" s="30">
        <v>0</v>
      </c>
      <c r="L22" s="18"/>
      <c r="M22" s="1"/>
    </row>
    <row r="23" spans="2:13">
      <c r="B23" s="19"/>
      <c r="C23" s="446" t="s">
        <v>22</v>
      </c>
      <c r="D23" s="446"/>
      <c r="E23" s="30">
        <v>0</v>
      </c>
      <c r="F23" s="30">
        <v>0</v>
      </c>
      <c r="G23" s="22"/>
      <c r="H23" s="446" t="s">
        <v>23</v>
      </c>
      <c r="I23" s="446"/>
      <c r="J23" s="30">
        <v>0</v>
      </c>
      <c r="K23" s="30">
        <v>0</v>
      </c>
      <c r="L23" s="18"/>
      <c r="M23" s="1"/>
    </row>
    <row r="24" spans="2:13">
      <c r="B24" s="19"/>
      <c r="C24" s="31"/>
      <c r="D24" s="32"/>
      <c r="E24" s="33"/>
      <c r="F24" s="34"/>
      <c r="G24" s="22"/>
      <c r="H24" s="446" t="s">
        <v>24</v>
      </c>
      <c r="I24" s="446"/>
      <c r="J24" s="30">
        <v>0</v>
      </c>
      <c r="K24" s="30">
        <v>0</v>
      </c>
      <c r="L24" s="18"/>
      <c r="M24" s="1"/>
    </row>
    <row r="25" spans="2:13">
      <c r="B25" s="35"/>
      <c r="C25" s="441" t="s">
        <v>25</v>
      </c>
      <c r="D25" s="441"/>
      <c r="E25" s="36">
        <f>SUM(E17:E24)</f>
        <v>371668321.33999997</v>
      </c>
      <c r="F25" s="36">
        <f>SUM(F17:F24)</f>
        <v>176497432.58000001</v>
      </c>
      <c r="G25" s="37"/>
      <c r="H25" s="24"/>
      <c r="I25" s="23"/>
      <c r="J25" s="38"/>
      <c r="K25" s="38"/>
      <c r="L25" s="18"/>
      <c r="M25" s="1"/>
    </row>
    <row r="26" spans="2:13">
      <c r="B26" s="35"/>
      <c r="C26" s="24"/>
      <c r="D26" s="39"/>
      <c r="E26" s="38"/>
      <c r="F26" s="38"/>
      <c r="G26" s="37"/>
      <c r="H26" s="441" t="s">
        <v>26</v>
      </c>
      <c r="I26" s="441"/>
      <c r="J26" s="36">
        <f>SUM(J17:J25)</f>
        <v>248053879.37</v>
      </c>
      <c r="K26" s="36">
        <f>SUM(K17:K25)</f>
        <v>270152317.63</v>
      </c>
      <c r="L26" s="18"/>
      <c r="M26" s="1"/>
    </row>
    <row r="27" spans="2:13">
      <c r="B27" s="19"/>
      <c r="C27" s="31"/>
      <c r="D27" s="31"/>
      <c r="E27" s="34"/>
      <c r="F27" s="34"/>
      <c r="G27" s="22"/>
      <c r="H27" s="40"/>
      <c r="I27" s="32"/>
      <c r="J27" s="34"/>
      <c r="K27" s="34"/>
      <c r="L27" s="18"/>
      <c r="M27" s="1"/>
    </row>
    <row r="28" spans="2:13">
      <c r="B28" s="19"/>
      <c r="C28" s="441" t="s">
        <v>27</v>
      </c>
      <c r="D28" s="441"/>
      <c r="E28" s="41"/>
      <c r="F28" s="41"/>
      <c r="G28" s="22"/>
      <c r="H28" s="441" t="s">
        <v>28</v>
      </c>
      <c r="I28" s="441"/>
      <c r="J28" s="41"/>
      <c r="K28" s="41"/>
      <c r="L28" s="18"/>
      <c r="M28" s="1"/>
    </row>
    <row r="29" spans="2:13">
      <c r="B29" s="19"/>
      <c r="C29" s="31"/>
      <c r="D29" s="31"/>
      <c r="E29" s="34"/>
      <c r="F29" s="34"/>
      <c r="G29" s="22"/>
      <c r="H29" s="31"/>
      <c r="I29" s="32"/>
      <c r="J29" s="34"/>
      <c r="K29" s="34"/>
      <c r="L29" s="18"/>
      <c r="M29" s="1"/>
    </row>
    <row r="30" spans="2:13">
      <c r="B30" s="19"/>
      <c r="C30" s="446" t="s">
        <v>29</v>
      </c>
      <c r="D30" s="446"/>
      <c r="E30" s="30">
        <v>0</v>
      </c>
      <c r="F30" s="30">
        <v>0</v>
      </c>
      <c r="G30" s="22"/>
      <c r="H30" s="446" t="s">
        <v>30</v>
      </c>
      <c r="I30" s="446"/>
      <c r="J30" s="30">
        <v>0</v>
      </c>
      <c r="K30" s="30">
        <v>0</v>
      </c>
      <c r="L30" s="18"/>
      <c r="M30" s="1"/>
    </row>
    <row r="31" spans="2:13">
      <c r="B31" s="19"/>
      <c r="C31" s="446" t="s">
        <v>31</v>
      </c>
      <c r="D31" s="446"/>
      <c r="E31" s="30">
        <v>0</v>
      </c>
      <c r="F31" s="30">
        <v>0</v>
      </c>
      <c r="G31" s="22"/>
      <c r="H31" s="446" t="s">
        <v>32</v>
      </c>
      <c r="I31" s="446"/>
      <c r="J31" s="30">
        <v>0</v>
      </c>
      <c r="K31" s="30">
        <v>0</v>
      </c>
      <c r="L31" s="18"/>
      <c r="M31" s="1"/>
    </row>
    <row r="32" spans="2:13">
      <c r="B32" s="19"/>
      <c r="C32" s="446" t="s">
        <v>33</v>
      </c>
      <c r="D32" s="446"/>
      <c r="E32" s="29">
        <v>5775182846.5200005</v>
      </c>
      <c r="F32" s="30">
        <v>6395796955.3299999</v>
      </c>
      <c r="G32" s="22"/>
      <c r="H32" s="446" t="s">
        <v>34</v>
      </c>
      <c r="I32" s="446"/>
      <c r="J32" s="29">
        <v>103074681.62</v>
      </c>
      <c r="K32" s="30">
        <v>129147551.18000001</v>
      </c>
      <c r="L32" s="18"/>
      <c r="M32" s="1"/>
    </row>
    <row r="33" spans="2:13">
      <c r="B33" s="19"/>
      <c r="C33" s="446" t="s">
        <v>35</v>
      </c>
      <c r="D33" s="446"/>
      <c r="E33" s="29">
        <v>150271681.63</v>
      </c>
      <c r="F33" s="30">
        <v>136336440.72999999</v>
      </c>
      <c r="G33" s="22"/>
      <c r="H33" s="446" t="s">
        <v>36</v>
      </c>
      <c r="I33" s="446"/>
      <c r="J33" s="30">
        <v>0</v>
      </c>
      <c r="K33" s="30">
        <v>0</v>
      </c>
      <c r="L33" s="18"/>
      <c r="M33" s="1"/>
    </row>
    <row r="34" spans="2:13">
      <c r="B34" s="19"/>
      <c r="C34" s="446" t="s">
        <v>37</v>
      </c>
      <c r="D34" s="446"/>
      <c r="E34" s="30">
        <v>2784000</v>
      </c>
      <c r="F34" s="30">
        <v>0</v>
      </c>
      <c r="G34" s="22"/>
      <c r="H34" s="446" t="s">
        <v>38</v>
      </c>
      <c r="I34" s="446"/>
      <c r="J34" s="30">
        <v>0</v>
      </c>
      <c r="K34" s="30">
        <v>0</v>
      </c>
      <c r="L34" s="18"/>
      <c r="M34" s="1"/>
    </row>
    <row r="35" spans="2:13">
      <c r="B35" s="19"/>
      <c r="C35" s="446" t="s">
        <v>39</v>
      </c>
      <c r="D35" s="446"/>
      <c r="E35" s="29">
        <v>-284730226.12</v>
      </c>
      <c r="F35" s="30">
        <v>-251887345.40000001</v>
      </c>
      <c r="G35" s="22"/>
      <c r="H35" s="446" t="s">
        <v>40</v>
      </c>
      <c r="I35" s="446"/>
      <c r="J35" s="29">
        <v>15441165</v>
      </c>
      <c r="K35" s="30">
        <v>732468</v>
      </c>
      <c r="L35" s="18"/>
      <c r="M35" s="1"/>
    </row>
    <row r="36" spans="2:13">
      <c r="B36" s="19"/>
      <c r="C36" s="446" t="s">
        <v>41</v>
      </c>
      <c r="D36" s="446"/>
      <c r="E36" s="30">
        <v>0</v>
      </c>
      <c r="F36" s="30">
        <v>0</v>
      </c>
      <c r="G36" s="22"/>
      <c r="H36" s="31"/>
      <c r="I36" s="42"/>
      <c r="J36" s="34"/>
      <c r="K36" s="34"/>
      <c r="L36" s="18"/>
      <c r="M36" s="1"/>
    </row>
    <row r="37" spans="2:13">
      <c r="B37" s="19"/>
      <c r="C37" s="446" t="s">
        <v>42</v>
      </c>
      <c r="D37" s="446"/>
      <c r="E37" s="30">
        <v>0</v>
      </c>
      <c r="F37" s="30">
        <v>0</v>
      </c>
      <c r="G37" s="22"/>
      <c r="H37" s="441" t="s">
        <v>43</v>
      </c>
      <c r="I37" s="441"/>
      <c r="J37" s="36">
        <f>SUM(J30:J36)</f>
        <v>118515846.62</v>
      </c>
      <c r="K37" s="36">
        <f>SUM(K30:K36)</f>
        <v>129880019.18000001</v>
      </c>
      <c r="L37" s="18"/>
      <c r="M37" s="1"/>
    </row>
    <row r="38" spans="2:13">
      <c r="B38" s="19"/>
      <c r="C38" s="446" t="s">
        <v>44</v>
      </c>
      <c r="D38" s="446"/>
      <c r="E38" s="30">
        <v>0</v>
      </c>
      <c r="F38" s="30">
        <v>0</v>
      </c>
      <c r="G38" s="22"/>
      <c r="H38" s="24"/>
      <c r="I38" s="39"/>
      <c r="J38" s="38"/>
      <c r="K38" s="38"/>
      <c r="L38" s="18"/>
      <c r="M38" s="1"/>
    </row>
    <row r="39" spans="2:13">
      <c r="B39" s="19"/>
      <c r="C39" s="31"/>
      <c r="D39" s="32"/>
      <c r="E39" s="34"/>
      <c r="F39" s="34"/>
      <c r="G39" s="22"/>
      <c r="H39" s="441" t="s">
        <v>45</v>
      </c>
      <c r="I39" s="441"/>
      <c r="J39" s="36">
        <f>+J37+J26</f>
        <v>366569725.99000001</v>
      </c>
      <c r="K39" s="36">
        <f>K26+K37</f>
        <v>400032336.81</v>
      </c>
      <c r="L39" s="18"/>
      <c r="M39" s="1"/>
    </row>
    <row r="40" spans="2:13">
      <c r="B40" s="35"/>
      <c r="C40" s="441" t="s">
        <v>46</v>
      </c>
      <c r="D40" s="441"/>
      <c r="E40" s="36">
        <f>SUM(E30:E39)</f>
        <v>5643508302.0300007</v>
      </c>
      <c r="F40" s="36">
        <f>SUM(F30:F39)</f>
        <v>6280246050.6599998</v>
      </c>
      <c r="G40" s="37"/>
      <c r="H40" s="24"/>
      <c r="I40" s="43"/>
      <c r="J40" s="38"/>
      <c r="K40" s="38"/>
      <c r="L40" s="18"/>
      <c r="M40" s="1"/>
    </row>
    <row r="41" spans="2:13">
      <c r="B41" s="19"/>
      <c r="C41" s="31"/>
      <c r="D41" s="24"/>
      <c r="E41" s="34"/>
      <c r="F41" s="34"/>
      <c r="G41" s="22"/>
      <c r="H41" s="447" t="s">
        <v>47</v>
      </c>
      <c r="I41" s="447"/>
      <c r="J41" s="34"/>
      <c r="K41" s="34"/>
      <c r="L41" s="18"/>
      <c r="M41" s="1"/>
    </row>
    <row r="42" spans="2:13">
      <c r="B42" s="19"/>
      <c r="C42" s="441" t="s">
        <v>48</v>
      </c>
      <c r="D42" s="441"/>
      <c r="E42" s="36">
        <f>+E40+E25</f>
        <v>6015176623.3700008</v>
      </c>
      <c r="F42" s="36">
        <f>F25+F40</f>
        <v>6456743483.2399998</v>
      </c>
      <c r="G42" s="22"/>
      <c r="H42" s="24"/>
      <c r="I42" s="44"/>
      <c r="J42" s="34"/>
      <c r="K42" s="34"/>
      <c r="L42" s="18"/>
      <c r="M42" s="1"/>
    </row>
    <row r="43" spans="2:13">
      <c r="B43" s="19"/>
      <c r="C43" s="31"/>
      <c r="D43" s="31"/>
      <c r="E43" s="34"/>
      <c r="F43" s="34"/>
      <c r="G43" s="22"/>
      <c r="H43" s="441" t="s">
        <v>49</v>
      </c>
      <c r="I43" s="441"/>
      <c r="J43" s="36">
        <f>SUM(J45:J47)</f>
        <v>0</v>
      </c>
      <c r="K43" s="36">
        <f>SUM(K45:K47)</f>
        <v>0</v>
      </c>
      <c r="L43" s="18"/>
      <c r="M43" s="1"/>
    </row>
    <row r="44" spans="2:13">
      <c r="B44" s="19"/>
      <c r="C44" s="31"/>
      <c r="D44" s="31"/>
      <c r="E44" s="34"/>
      <c r="F44" s="34"/>
      <c r="G44" s="22"/>
      <c r="H44" s="31"/>
      <c r="I44" s="21"/>
      <c r="J44" s="34"/>
      <c r="K44" s="34"/>
      <c r="L44" s="18"/>
      <c r="M44" s="1"/>
    </row>
    <row r="45" spans="2:13">
      <c r="B45" s="19"/>
      <c r="C45" s="31"/>
      <c r="D45" s="31"/>
      <c r="E45" s="34"/>
      <c r="F45" s="34"/>
      <c r="G45" s="22"/>
      <c r="H45" s="446" t="s">
        <v>50</v>
      </c>
      <c r="I45" s="446"/>
      <c r="J45" s="30">
        <v>0</v>
      </c>
      <c r="K45" s="30">
        <v>0</v>
      </c>
      <c r="L45" s="18"/>
      <c r="M45" s="1"/>
    </row>
    <row r="46" spans="2:13">
      <c r="B46" s="19"/>
      <c r="C46" s="31"/>
      <c r="D46" s="45"/>
      <c r="E46" s="46"/>
      <c r="F46" s="34"/>
      <c r="G46" s="22"/>
      <c r="H46" s="446" t="s">
        <v>51</v>
      </c>
      <c r="I46" s="446"/>
      <c r="J46" s="30">
        <v>0</v>
      </c>
      <c r="K46" s="30">
        <v>0</v>
      </c>
      <c r="L46" s="18"/>
      <c r="M46" s="1"/>
    </row>
    <row r="47" spans="2:13">
      <c r="B47" s="19"/>
      <c r="C47" s="31"/>
      <c r="D47" s="45"/>
      <c r="E47" s="46"/>
      <c r="F47" s="34"/>
      <c r="G47" s="22"/>
      <c r="H47" s="446" t="s">
        <v>52</v>
      </c>
      <c r="I47" s="446"/>
      <c r="J47" s="30">
        <v>0</v>
      </c>
      <c r="K47" s="30">
        <v>0</v>
      </c>
      <c r="L47" s="18"/>
      <c r="M47" s="1"/>
    </row>
    <row r="48" spans="2:13">
      <c r="B48" s="19"/>
      <c r="C48" s="31"/>
      <c r="D48" s="45"/>
      <c r="E48" s="46"/>
      <c r="F48" s="34"/>
      <c r="G48" s="22"/>
      <c r="H48" s="31"/>
      <c r="I48" s="21"/>
      <c r="J48" s="34"/>
      <c r="K48" s="34"/>
      <c r="L48" s="18"/>
      <c r="M48" s="1"/>
    </row>
    <row r="49" spans="2:13">
      <c r="B49" s="19"/>
      <c r="C49" s="31"/>
      <c r="D49" s="45"/>
      <c r="E49" s="46"/>
      <c r="F49" s="34"/>
      <c r="G49" s="22"/>
      <c r="H49" s="441" t="s">
        <v>53</v>
      </c>
      <c r="I49" s="441"/>
      <c r="J49" s="36">
        <f>SUM(J51:J55)</f>
        <v>5648606897.3800001</v>
      </c>
      <c r="K49" s="36">
        <f>SUM(K51:K55)</f>
        <v>6056711146.4299994</v>
      </c>
      <c r="L49" s="18"/>
      <c r="M49" s="1"/>
    </row>
    <row r="50" spans="2:13">
      <c r="B50" s="19"/>
      <c r="C50" s="31"/>
      <c r="D50" s="45"/>
      <c r="E50" s="46"/>
      <c r="F50" s="34"/>
      <c r="G50" s="22"/>
      <c r="H50" s="24"/>
      <c r="I50" s="21"/>
      <c r="J50" s="47"/>
      <c r="K50" s="47"/>
      <c r="L50" s="18"/>
      <c r="M50" s="1"/>
    </row>
    <row r="51" spans="2:13">
      <c r="B51" s="19"/>
      <c r="C51" s="31"/>
      <c r="D51" s="45"/>
      <c r="E51" s="46"/>
      <c r="F51" s="34"/>
      <c r="G51" s="22"/>
      <c r="H51" s="446" t="s">
        <v>54</v>
      </c>
      <c r="I51" s="446"/>
      <c r="J51" s="30">
        <v>347577633.44</v>
      </c>
      <c r="K51" s="30">
        <v>144051368.40000001</v>
      </c>
      <c r="L51" s="18"/>
      <c r="M51" s="1"/>
    </row>
    <row r="52" spans="2:13">
      <c r="B52" s="19"/>
      <c r="C52" s="31"/>
      <c r="D52" s="45"/>
      <c r="E52" s="46"/>
      <c r="F52" s="34"/>
      <c r="G52" s="22"/>
      <c r="H52" s="446" t="s">
        <v>55</v>
      </c>
      <c r="I52" s="446"/>
      <c r="J52" s="30">
        <v>6056711146.4300003</v>
      </c>
      <c r="K52" s="30">
        <v>5806888610.1999998</v>
      </c>
      <c r="L52" s="18"/>
      <c r="M52" s="1"/>
    </row>
    <row r="53" spans="2:13">
      <c r="B53" s="19"/>
      <c r="C53" s="31"/>
      <c r="D53" s="45"/>
      <c r="E53" s="46"/>
      <c r="F53" s="34"/>
      <c r="G53" s="22"/>
      <c r="H53" s="446" t="s">
        <v>56</v>
      </c>
      <c r="I53" s="446"/>
      <c r="J53" s="30">
        <v>0</v>
      </c>
      <c r="K53" s="30">
        <v>0</v>
      </c>
      <c r="L53" s="18"/>
      <c r="M53" s="1"/>
    </row>
    <row r="54" spans="2:13">
      <c r="B54" s="19"/>
      <c r="C54" s="31"/>
      <c r="D54" s="31"/>
      <c r="E54" s="34"/>
      <c r="F54" s="34"/>
      <c r="G54" s="22"/>
      <c r="H54" s="446" t="s">
        <v>57</v>
      </c>
      <c r="I54" s="446"/>
      <c r="J54" s="30">
        <v>0</v>
      </c>
      <c r="K54" s="30">
        <v>0</v>
      </c>
      <c r="L54" s="18"/>
      <c r="M54" s="1"/>
    </row>
    <row r="55" spans="2:13">
      <c r="B55" s="19"/>
      <c r="C55" s="31"/>
      <c r="D55" s="31"/>
      <c r="E55" s="34"/>
      <c r="F55" s="34"/>
      <c r="G55" s="22"/>
      <c r="H55" s="446" t="s">
        <v>58</v>
      </c>
      <c r="I55" s="446"/>
      <c r="J55" s="30">
        <v>-755681882.49000001</v>
      </c>
      <c r="K55" s="30">
        <v>105771167.83</v>
      </c>
      <c r="L55" s="18"/>
      <c r="M55" s="1"/>
    </row>
    <row r="56" spans="2:13">
      <c r="B56" s="19"/>
      <c r="C56" s="31"/>
      <c r="D56" s="31"/>
      <c r="E56" s="34"/>
      <c r="F56" s="34"/>
      <c r="G56" s="22"/>
      <c r="H56" s="31"/>
      <c r="I56" s="21"/>
      <c r="J56" s="34"/>
      <c r="K56" s="34"/>
      <c r="L56" s="18"/>
      <c r="M56" s="1"/>
    </row>
    <row r="57" spans="2:13">
      <c r="B57" s="19"/>
      <c r="C57" s="31"/>
      <c r="D57" s="31"/>
      <c r="E57" s="34"/>
      <c r="F57" s="34"/>
      <c r="G57" s="22"/>
      <c r="H57" s="441" t="s">
        <v>59</v>
      </c>
      <c r="I57" s="441"/>
      <c r="J57" s="36">
        <f>SUM(J59:J60)</f>
        <v>0</v>
      </c>
      <c r="K57" s="36">
        <f>SUM(K59:K60)</f>
        <v>0</v>
      </c>
      <c r="L57" s="18"/>
      <c r="M57" s="1"/>
    </row>
    <row r="58" spans="2:13">
      <c r="B58" s="19"/>
      <c r="C58" s="31"/>
      <c r="D58" s="31"/>
      <c r="E58" s="34"/>
      <c r="F58" s="34"/>
      <c r="G58" s="22"/>
      <c r="H58" s="31"/>
      <c r="I58" s="21"/>
      <c r="J58" s="34"/>
      <c r="K58" s="34"/>
      <c r="L58" s="18"/>
      <c r="M58" s="1"/>
    </row>
    <row r="59" spans="2:13">
      <c r="B59" s="19"/>
      <c r="C59" s="31"/>
      <c r="D59" s="31"/>
      <c r="E59" s="49"/>
      <c r="F59" s="49"/>
      <c r="G59" s="22"/>
      <c r="H59" s="446" t="s">
        <v>60</v>
      </c>
      <c r="I59" s="446"/>
      <c r="J59" s="30">
        <v>0</v>
      </c>
      <c r="K59" s="30">
        <v>0</v>
      </c>
      <c r="L59" s="18"/>
      <c r="M59" s="1"/>
    </row>
    <row r="60" spans="2:13">
      <c r="B60" s="19"/>
      <c r="C60" s="31"/>
      <c r="D60" s="31"/>
      <c r="E60" s="49"/>
      <c r="F60" s="49"/>
      <c r="G60" s="22"/>
      <c r="H60" s="446" t="s">
        <v>61</v>
      </c>
      <c r="I60" s="446"/>
      <c r="J60" s="30">
        <v>0</v>
      </c>
      <c r="K60" s="30">
        <v>0</v>
      </c>
      <c r="L60" s="18"/>
      <c r="M60" s="1"/>
    </row>
    <row r="61" spans="2:13">
      <c r="B61" s="19"/>
      <c r="C61" s="31"/>
      <c r="D61" s="31"/>
      <c r="E61" s="49"/>
      <c r="F61" s="49"/>
      <c r="G61" s="22"/>
      <c r="H61" s="31"/>
      <c r="I61" s="50"/>
      <c r="J61" s="34"/>
      <c r="K61" s="34"/>
      <c r="L61" s="18"/>
      <c r="M61" s="1"/>
    </row>
    <row r="62" spans="2:13">
      <c r="B62" s="19"/>
      <c r="C62" s="31"/>
      <c r="D62" s="31"/>
      <c r="E62" s="49"/>
      <c r="F62" s="49"/>
      <c r="G62" s="22"/>
      <c r="H62" s="441" t="s">
        <v>62</v>
      </c>
      <c r="I62" s="441"/>
      <c r="J62" s="36">
        <f>J43+J49+J57</f>
        <v>5648606897.3800001</v>
      </c>
      <c r="K62" s="36">
        <f>K43+K49+K57</f>
        <v>6056711146.4299994</v>
      </c>
      <c r="L62" s="18"/>
      <c r="M62" s="1"/>
    </row>
    <row r="63" spans="2:13">
      <c r="B63" s="19"/>
      <c r="C63" s="31"/>
      <c r="D63" s="31"/>
      <c r="E63" s="49"/>
      <c r="F63" s="49"/>
      <c r="G63" s="22"/>
      <c r="H63" s="31"/>
      <c r="I63" s="21"/>
      <c r="J63" s="34"/>
      <c r="K63" s="34"/>
      <c r="L63" s="18"/>
      <c r="M63" s="1"/>
    </row>
    <row r="64" spans="2:13">
      <c r="B64" s="19"/>
      <c r="C64" s="31"/>
      <c r="D64" s="31"/>
      <c r="E64" s="49"/>
      <c r="F64" s="49"/>
      <c r="G64" s="22"/>
      <c r="H64" s="441" t="s">
        <v>63</v>
      </c>
      <c r="I64" s="441"/>
      <c r="J64" s="36">
        <f>J62+J39</f>
        <v>6015176623.3699999</v>
      </c>
      <c r="K64" s="36">
        <f>K62+K39</f>
        <v>6456743483.2399998</v>
      </c>
      <c r="L64" s="18"/>
      <c r="M64" s="1"/>
    </row>
    <row r="65" spans="2:13">
      <c r="B65" s="51"/>
      <c r="C65" s="52"/>
      <c r="D65" s="52"/>
      <c r="E65" s="52"/>
      <c r="F65" s="52"/>
      <c r="G65" s="53"/>
      <c r="H65" s="52"/>
      <c r="I65" s="52"/>
      <c r="J65" s="54"/>
      <c r="K65" s="54"/>
      <c r="L65" s="55"/>
      <c r="M65" s="1"/>
    </row>
    <row r="66" spans="2:13">
      <c r="B66" s="6"/>
      <c r="C66" s="21"/>
      <c r="D66" s="56"/>
      <c r="E66" s="57"/>
      <c r="F66" s="57"/>
      <c r="G66" s="22"/>
      <c r="H66" s="58"/>
      <c r="I66" s="56"/>
      <c r="J66" s="57"/>
      <c r="K66" s="57"/>
      <c r="L66" s="1"/>
      <c r="M66" s="1"/>
    </row>
    <row r="67" spans="2:13">
      <c r="B67" s="1"/>
      <c r="C67" s="442" t="s">
        <v>64</v>
      </c>
      <c r="D67" s="442"/>
      <c r="E67" s="442"/>
      <c r="F67" s="442"/>
      <c r="G67" s="442"/>
      <c r="H67" s="442"/>
      <c r="I67" s="442"/>
      <c r="J67" s="442"/>
      <c r="K67" s="442"/>
      <c r="L67" s="1"/>
      <c r="M67" s="1"/>
    </row>
    <row r="68" spans="2:13">
      <c r="B68" s="1"/>
      <c r="C68" s="21"/>
      <c r="D68" s="56"/>
      <c r="E68" s="57"/>
      <c r="F68" s="57"/>
      <c r="G68" s="1"/>
      <c r="H68" s="58"/>
      <c r="I68" s="59"/>
      <c r="J68" s="57"/>
      <c r="K68" s="57"/>
      <c r="L68" s="1"/>
      <c r="M68" s="1"/>
    </row>
    <row r="69" spans="2:13">
      <c r="B69" s="1"/>
      <c r="C69" s="21"/>
      <c r="D69" s="56" t="s">
        <v>65</v>
      </c>
      <c r="E69" s="57"/>
      <c r="F69" s="57"/>
      <c r="G69" s="1" t="s">
        <v>66</v>
      </c>
      <c r="H69" s="58"/>
      <c r="I69" s="59"/>
      <c r="J69" s="58"/>
      <c r="K69" s="59"/>
      <c r="L69" s="1"/>
      <c r="M69" s="1"/>
    </row>
    <row r="70" spans="2:13">
      <c r="B70" s="1"/>
      <c r="C70" s="60"/>
      <c r="D70" s="443" t="s">
        <v>67</v>
      </c>
      <c r="E70" s="443"/>
      <c r="F70" s="57"/>
      <c r="G70" s="57"/>
      <c r="H70" s="444" t="s">
        <v>68</v>
      </c>
      <c r="I70" s="444"/>
      <c r="J70" s="445" t="s">
        <v>69</v>
      </c>
      <c r="K70" s="445"/>
      <c r="L70" s="1"/>
      <c r="M70" s="1"/>
    </row>
    <row r="71" spans="2:13">
      <c r="B71" s="1"/>
      <c r="C71" s="61"/>
      <c r="D71" s="439" t="s">
        <v>70</v>
      </c>
      <c r="E71" s="439"/>
      <c r="F71" s="62"/>
      <c r="G71" s="62"/>
      <c r="H71" s="440" t="s">
        <v>71</v>
      </c>
      <c r="I71" s="440"/>
      <c r="J71" s="439" t="s">
        <v>72</v>
      </c>
      <c r="K71" s="439"/>
      <c r="L71" s="1"/>
      <c r="M71" s="1"/>
    </row>
    <row r="72" spans="2:13" s="6" customFormat="1"/>
  </sheetData>
  <mergeCells count="74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D71:E71"/>
    <mergeCell ref="H71:I71"/>
    <mergeCell ref="J71:K71"/>
    <mergeCell ref="H62:I62"/>
    <mergeCell ref="H64:I64"/>
    <mergeCell ref="C67:K67"/>
    <mergeCell ref="D70:E70"/>
    <mergeCell ref="H70:I70"/>
    <mergeCell ref="J70:K70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84"/>
  <sheetViews>
    <sheetView topLeftCell="A34" workbookViewId="0">
      <selection activeCell="E21" sqref="E21"/>
    </sheetView>
  </sheetViews>
  <sheetFormatPr baseColWidth="10" defaultRowHeight="15"/>
  <cols>
    <col min="1" max="1" width="4.42578125" customWidth="1"/>
    <col min="2" max="2" width="7.140625" customWidth="1"/>
    <col min="3" max="3" width="59.42578125" customWidth="1"/>
    <col min="4" max="4" width="15.5703125" customWidth="1"/>
    <col min="5" max="8" width="14.7109375" customWidth="1"/>
    <col min="9" max="9" width="15.140625" customWidth="1"/>
  </cols>
  <sheetData>
    <row r="3" spans="2:9">
      <c r="B3" s="558" t="s">
        <v>0</v>
      </c>
      <c r="C3" s="558"/>
      <c r="D3" s="558"/>
      <c r="E3" s="558"/>
      <c r="F3" s="558"/>
      <c r="G3" s="558"/>
      <c r="H3" s="558"/>
      <c r="I3" s="558"/>
    </row>
    <row r="4" spans="2:9">
      <c r="B4" s="558" t="s">
        <v>266</v>
      </c>
      <c r="C4" s="558"/>
      <c r="D4" s="558"/>
      <c r="E4" s="558"/>
      <c r="F4" s="558"/>
      <c r="G4" s="558"/>
      <c r="H4" s="558"/>
      <c r="I4" s="558"/>
    </row>
    <row r="5" spans="2:9">
      <c r="B5" s="558" t="s">
        <v>267</v>
      </c>
      <c r="C5" s="558"/>
      <c r="D5" s="558"/>
      <c r="E5" s="558"/>
      <c r="F5" s="558"/>
      <c r="G5" s="558"/>
      <c r="H5" s="558"/>
      <c r="I5" s="558"/>
    </row>
    <row r="6" spans="2:9">
      <c r="B6" s="558" t="s">
        <v>228</v>
      </c>
      <c r="C6" s="558"/>
      <c r="D6" s="558"/>
      <c r="E6" s="558"/>
      <c r="F6" s="558"/>
      <c r="G6" s="558"/>
      <c r="H6" s="558"/>
      <c r="I6" s="558"/>
    </row>
    <row r="7" spans="2:9">
      <c r="B7" s="558" t="s">
        <v>229</v>
      </c>
      <c r="C7" s="558"/>
      <c r="D7" s="558"/>
      <c r="E7" s="558"/>
      <c r="F7" s="558"/>
      <c r="G7" s="558"/>
      <c r="H7" s="558"/>
      <c r="I7" s="558"/>
    </row>
    <row r="8" spans="2:9">
      <c r="B8" s="341"/>
      <c r="C8" s="341"/>
      <c r="D8" s="341"/>
      <c r="E8" s="341"/>
      <c r="F8" s="341"/>
      <c r="G8" s="341"/>
      <c r="H8" s="341"/>
      <c r="I8" s="341"/>
    </row>
    <row r="9" spans="2:9">
      <c r="B9" s="526" t="s">
        <v>75</v>
      </c>
      <c r="C9" s="555"/>
      <c r="D9" s="532" t="s">
        <v>268</v>
      </c>
      <c r="E9" s="533"/>
      <c r="F9" s="533"/>
      <c r="G9" s="533"/>
      <c r="H9" s="534"/>
      <c r="I9" s="535" t="s">
        <v>269</v>
      </c>
    </row>
    <row r="10" spans="2:9" ht="24.75">
      <c r="B10" s="528"/>
      <c r="C10" s="556"/>
      <c r="D10" s="287" t="s">
        <v>270</v>
      </c>
      <c r="E10" s="288" t="s">
        <v>271</v>
      </c>
      <c r="F10" s="287" t="s">
        <v>235</v>
      </c>
      <c r="G10" s="287" t="s">
        <v>236</v>
      </c>
      <c r="H10" s="287" t="s">
        <v>272</v>
      </c>
      <c r="I10" s="535"/>
    </row>
    <row r="11" spans="2:9">
      <c r="B11" s="530"/>
      <c r="C11" s="557"/>
      <c r="D11" s="289">
        <v>1</v>
      </c>
      <c r="E11" s="289">
        <v>2</v>
      </c>
      <c r="F11" s="289" t="s">
        <v>273</v>
      </c>
      <c r="G11" s="289">
        <v>4</v>
      </c>
      <c r="H11" s="289">
        <v>5</v>
      </c>
      <c r="I11" s="289" t="s">
        <v>274</v>
      </c>
    </row>
    <row r="12" spans="2:9">
      <c r="B12" s="553" t="s">
        <v>211</v>
      </c>
      <c r="C12" s="554"/>
      <c r="D12" s="343">
        <f t="shared" ref="D12:I12" si="0">SUM(D13:D19)</f>
        <v>563446356</v>
      </c>
      <c r="E12" s="343">
        <f t="shared" si="0"/>
        <v>21841781.299999997</v>
      </c>
      <c r="F12" s="343">
        <f t="shared" si="0"/>
        <v>585288137.29999995</v>
      </c>
      <c r="G12" s="343">
        <f t="shared" si="0"/>
        <v>564915817.28999996</v>
      </c>
      <c r="H12" s="343">
        <f t="shared" si="0"/>
        <v>560514836.81999993</v>
      </c>
      <c r="I12" s="343">
        <f t="shared" si="0"/>
        <v>20372320.010000009</v>
      </c>
    </row>
    <row r="13" spans="2:9">
      <c r="B13" s="350"/>
      <c r="C13" s="351" t="s">
        <v>275</v>
      </c>
      <c r="D13" s="344">
        <v>345300282</v>
      </c>
      <c r="E13" s="344">
        <v>1227154.31</v>
      </c>
      <c r="F13" s="345">
        <f>D13+E13</f>
        <v>346527436.31</v>
      </c>
      <c r="G13" s="344">
        <v>343456966.13</v>
      </c>
      <c r="H13" s="344">
        <v>343456474.13</v>
      </c>
      <c r="I13" s="345">
        <f t="shared" ref="I13:I63" si="1">+F13-G13</f>
        <v>3070470.1800000072</v>
      </c>
    </row>
    <row r="14" spans="2:9">
      <c r="B14" s="350"/>
      <c r="C14" s="351" t="s">
        <v>276</v>
      </c>
      <c r="D14" s="344">
        <v>0</v>
      </c>
      <c r="E14" s="344">
        <v>0</v>
      </c>
      <c r="F14" s="345">
        <f t="shared" ref="F14:F19" si="2">D14+E14</f>
        <v>0</v>
      </c>
      <c r="G14" s="344">
        <v>0</v>
      </c>
      <c r="H14" s="344">
        <v>0</v>
      </c>
      <c r="I14" s="345">
        <f t="shared" si="1"/>
        <v>0</v>
      </c>
    </row>
    <row r="15" spans="2:9">
      <c r="B15" s="350"/>
      <c r="C15" s="351" t="s">
        <v>277</v>
      </c>
      <c r="D15" s="344">
        <v>62354445</v>
      </c>
      <c r="E15" s="344">
        <v>2888798.61</v>
      </c>
      <c r="F15" s="345">
        <f t="shared" si="2"/>
        <v>65243243.609999999</v>
      </c>
      <c r="G15" s="344">
        <v>61891598.479999997</v>
      </c>
      <c r="H15" s="344">
        <v>61882806.479999997</v>
      </c>
      <c r="I15" s="345">
        <f t="shared" si="1"/>
        <v>3351645.1300000027</v>
      </c>
    </row>
    <row r="16" spans="2:9">
      <c r="B16" s="350"/>
      <c r="C16" s="351" t="s">
        <v>278</v>
      </c>
      <c r="D16" s="344">
        <v>12281694</v>
      </c>
      <c r="E16" s="344">
        <v>-1058294.9099999999</v>
      </c>
      <c r="F16" s="345">
        <f t="shared" si="2"/>
        <v>11223399.09</v>
      </c>
      <c r="G16" s="344">
        <v>11180880.390000001</v>
      </c>
      <c r="H16" s="344">
        <v>11180880.390000001</v>
      </c>
      <c r="I16" s="345">
        <f t="shared" si="1"/>
        <v>42518.699999999255</v>
      </c>
    </row>
    <row r="17" spans="2:9">
      <c r="B17" s="350"/>
      <c r="C17" s="351" t="s">
        <v>279</v>
      </c>
      <c r="D17" s="346">
        <v>130449319</v>
      </c>
      <c r="E17" s="344">
        <v>19823026.289999999</v>
      </c>
      <c r="F17" s="345">
        <f t="shared" si="2"/>
        <v>150272345.28999999</v>
      </c>
      <c r="G17" s="344">
        <v>138765779.28999999</v>
      </c>
      <c r="H17" s="344">
        <v>134374082.81999999</v>
      </c>
      <c r="I17" s="345">
        <f t="shared" si="1"/>
        <v>11506566</v>
      </c>
    </row>
    <row r="18" spans="2:9">
      <c r="B18" s="350"/>
      <c r="C18" s="351" t="s">
        <v>280</v>
      </c>
      <c r="D18" s="344">
        <v>0</v>
      </c>
      <c r="E18" s="344">
        <v>0</v>
      </c>
      <c r="F18" s="345">
        <f t="shared" si="2"/>
        <v>0</v>
      </c>
      <c r="G18" s="344">
        <v>0</v>
      </c>
      <c r="H18" s="344">
        <v>0</v>
      </c>
      <c r="I18" s="345">
        <f t="shared" si="1"/>
        <v>0</v>
      </c>
    </row>
    <row r="19" spans="2:9">
      <c r="B19" s="350"/>
      <c r="C19" s="351" t="s">
        <v>281</v>
      </c>
      <c r="D19" s="346">
        <v>13060616</v>
      </c>
      <c r="E19" s="344">
        <v>-1038903</v>
      </c>
      <c r="F19" s="345">
        <f t="shared" si="2"/>
        <v>12021713</v>
      </c>
      <c r="G19" s="344">
        <v>9620593</v>
      </c>
      <c r="H19" s="344">
        <v>9620593</v>
      </c>
      <c r="I19" s="345">
        <f t="shared" si="1"/>
        <v>2401120</v>
      </c>
    </row>
    <row r="20" spans="2:9">
      <c r="B20" s="553" t="s">
        <v>143</v>
      </c>
      <c r="C20" s="554"/>
      <c r="D20" s="343">
        <f t="shared" ref="D20:I20" si="3">SUM(D21:D29)</f>
        <v>113397350</v>
      </c>
      <c r="E20" s="343">
        <f t="shared" si="3"/>
        <v>24667760.620000001</v>
      </c>
      <c r="F20" s="343">
        <f t="shared" si="3"/>
        <v>138065110.62</v>
      </c>
      <c r="G20" s="343">
        <f t="shared" si="3"/>
        <v>116422369.85000001</v>
      </c>
      <c r="H20" s="343">
        <f t="shared" si="3"/>
        <v>109278315.62</v>
      </c>
      <c r="I20" s="343">
        <f t="shared" si="3"/>
        <v>21642740.769999996</v>
      </c>
    </row>
    <row r="21" spans="2:9" ht="24">
      <c r="B21" s="350"/>
      <c r="C21" s="351" t="s">
        <v>282</v>
      </c>
      <c r="D21" s="344">
        <v>6068220</v>
      </c>
      <c r="E21" s="344">
        <v>392228.65</v>
      </c>
      <c r="F21" s="345">
        <f t="shared" ref="F21:F63" si="4">D21+E21</f>
        <v>6460448.6500000004</v>
      </c>
      <c r="G21" s="344">
        <v>6335184.5199999996</v>
      </c>
      <c r="H21" s="344">
        <v>4840758.71</v>
      </c>
      <c r="I21" s="345">
        <f t="shared" si="1"/>
        <v>125264.13000000082</v>
      </c>
    </row>
    <row r="22" spans="2:9">
      <c r="B22" s="350"/>
      <c r="C22" s="351" t="s">
        <v>283</v>
      </c>
      <c r="D22" s="344">
        <v>386400</v>
      </c>
      <c r="E22" s="344">
        <v>-6410.75</v>
      </c>
      <c r="F22" s="345">
        <f t="shared" si="4"/>
        <v>379989.25</v>
      </c>
      <c r="G22" s="344">
        <v>354591.2</v>
      </c>
      <c r="H22" s="344">
        <v>349902.9</v>
      </c>
      <c r="I22" s="345">
        <f t="shared" si="1"/>
        <v>25398.049999999988</v>
      </c>
    </row>
    <row r="23" spans="2:9">
      <c r="B23" s="350"/>
      <c r="C23" s="351" t="s">
        <v>284</v>
      </c>
      <c r="D23" s="344">
        <v>0</v>
      </c>
      <c r="E23" s="344">
        <v>0</v>
      </c>
      <c r="F23" s="345">
        <f t="shared" si="4"/>
        <v>0</v>
      </c>
      <c r="G23" s="344">
        <v>0</v>
      </c>
      <c r="H23" s="344">
        <v>0</v>
      </c>
      <c r="I23" s="345">
        <f t="shared" si="1"/>
        <v>0</v>
      </c>
    </row>
    <row r="24" spans="2:9">
      <c r="B24" s="350"/>
      <c r="C24" s="351" t="s">
        <v>285</v>
      </c>
      <c r="D24" s="344">
        <v>33757850</v>
      </c>
      <c r="E24" s="344">
        <v>6163491.3300000001</v>
      </c>
      <c r="F24" s="345">
        <f t="shared" si="4"/>
        <v>39921341.329999998</v>
      </c>
      <c r="G24" s="344">
        <v>35796616.5</v>
      </c>
      <c r="H24" s="344">
        <v>32232798.469999999</v>
      </c>
      <c r="I24" s="345">
        <f t="shared" si="1"/>
        <v>4124724.8299999982</v>
      </c>
    </row>
    <row r="25" spans="2:9">
      <c r="B25" s="350"/>
      <c r="C25" s="351" t="s">
        <v>286</v>
      </c>
      <c r="D25" s="344">
        <v>36000</v>
      </c>
      <c r="E25" s="344">
        <v>7625.96</v>
      </c>
      <c r="F25" s="345">
        <f t="shared" si="4"/>
        <v>43625.96</v>
      </c>
      <c r="G25" s="344">
        <v>18182.259999999998</v>
      </c>
      <c r="H25" s="344">
        <v>17857.23</v>
      </c>
      <c r="I25" s="345">
        <f t="shared" si="1"/>
        <v>25443.7</v>
      </c>
    </row>
    <row r="26" spans="2:9">
      <c r="B26" s="350"/>
      <c r="C26" s="351" t="s">
        <v>287</v>
      </c>
      <c r="D26" s="344">
        <v>58252680</v>
      </c>
      <c r="E26" s="344">
        <v>5478215.04</v>
      </c>
      <c r="F26" s="345">
        <f t="shared" si="4"/>
        <v>63730895.039999999</v>
      </c>
      <c r="G26" s="344">
        <v>48705089.770000003</v>
      </c>
      <c r="H26" s="344">
        <v>47383388.049999997</v>
      </c>
      <c r="I26" s="345">
        <f t="shared" si="1"/>
        <v>15025805.269999996</v>
      </c>
    </row>
    <row r="27" spans="2:9">
      <c r="B27" s="350"/>
      <c r="C27" s="351" t="s">
        <v>288</v>
      </c>
      <c r="D27" s="344">
        <v>6899000</v>
      </c>
      <c r="E27" s="344">
        <v>2401207.4</v>
      </c>
      <c r="F27" s="345">
        <f t="shared" si="4"/>
        <v>9300207.4000000004</v>
      </c>
      <c r="G27" s="344">
        <v>7830745.1500000004</v>
      </c>
      <c r="H27" s="344">
        <v>7692780.9299999997</v>
      </c>
      <c r="I27" s="345">
        <f t="shared" si="1"/>
        <v>1469462.25</v>
      </c>
    </row>
    <row r="28" spans="2:9">
      <c r="B28" s="350"/>
      <c r="C28" s="351" t="s">
        <v>289</v>
      </c>
      <c r="D28" s="344">
        <v>0</v>
      </c>
      <c r="E28" s="344">
        <v>6272803.0300000003</v>
      </c>
      <c r="F28" s="345">
        <f t="shared" si="4"/>
        <v>6272803.0300000003</v>
      </c>
      <c r="G28" s="344">
        <v>6152833.5099999998</v>
      </c>
      <c r="H28" s="344">
        <v>6152833.5099999998</v>
      </c>
      <c r="I28" s="345">
        <f t="shared" si="1"/>
        <v>119969.52000000048</v>
      </c>
    </row>
    <row r="29" spans="2:9">
      <c r="B29" s="350"/>
      <c r="C29" s="351" t="s">
        <v>290</v>
      </c>
      <c r="D29" s="344">
        <v>7997200</v>
      </c>
      <c r="E29" s="344">
        <v>3958599.96</v>
      </c>
      <c r="F29" s="345">
        <f t="shared" si="4"/>
        <v>11955799.960000001</v>
      </c>
      <c r="G29" s="344">
        <v>11229126.939999999</v>
      </c>
      <c r="H29" s="344">
        <v>10607995.82</v>
      </c>
      <c r="I29" s="345">
        <f t="shared" si="1"/>
        <v>726673.02000000142</v>
      </c>
    </row>
    <row r="30" spans="2:9">
      <c r="B30" s="553" t="s">
        <v>145</v>
      </c>
      <c r="C30" s="554"/>
      <c r="D30" s="343">
        <f t="shared" ref="D30:I30" si="5">SUM(D31:D39)</f>
        <v>329845770</v>
      </c>
      <c r="E30" s="343">
        <f t="shared" si="5"/>
        <v>7265397.4199999981</v>
      </c>
      <c r="F30" s="343">
        <f t="shared" si="5"/>
        <v>337111167.42000002</v>
      </c>
      <c r="G30" s="343">
        <f t="shared" si="5"/>
        <v>321369316.46999997</v>
      </c>
      <c r="H30" s="343">
        <f t="shared" si="5"/>
        <v>316209415.43000001</v>
      </c>
      <c r="I30" s="343">
        <f t="shared" si="5"/>
        <v>15741850.950000003</v>
      </c>
    </row>
    <row r="31" spans="2:9">
      <c r="B31" s="350"/>
      <c r="C31" s="351" t="s">
        <v>291</v>
      </c>
      <c r="D31" s="344">
        <v>94656876</v>
      </c>
      <c r="E31" s="344">
        <v>4227762.53</v>
      </c>
      <c r="F31" s="345">
        <f t="shared" si="4"/>
        <v>98884638.530000001</v>
      </c>
      <c r="G31" s="344">
        <v>98669416.569999993</v>
      </c>
      <c r="H31" s="344">
        <v>98432860.560000002</v>
      </c>
      <c r="I31" s="345">
        <f t="shared" si="1"/>
        <v>215221.96000000834</v>
      </c>
    </row>
    <row r="32" spans="2:9">
      <c r="B32" s="350"/>
      <c r="C32" s="351" t="s">
        <v>292</v>
      </c>
      <c r="D32" s="344">
        <v>27284856</v>
      </c>
      <c r="E32" s="344">
        <v>-6173544.9199999999</v>
      </c>
      <c r="F32" s="345">
        <f t="shared" si="4"/>
        <v>21111311.079999998</v>
      </c>
      <c r="G32" s="344">
        <v>20944519.289999999</v>
      </c>
      <c r="H32" s="344">
        <v>20921319.289999999</v>
      </c>
      <c r="I32" s="345">
        <f t="shared" si="1"/>
        <v>166791.78999999911</v>
      </c>
    </row>
    <row r="33" spans="2:9">
      <c r="B33" s="350"/>
      <c r="C33" s="351" t="s">
        <v>293</v>
      </c>
      <c r="D33" s="344">
        <v>13461488</v>
      </c>
      <c r="E33" s="344">
        <v>10824125.289999999</v>
      </c>
      <c r="F33" s="345">
        <f t="shared" si="4"/>
        <v>24285613.289999999</v>
      </c>
      <c r="G33" s="344">
        <v>17213780.120000001</v>
      </c>
      <c r="H33" s="344">
        <v>15895012.380000001</v>
      </c>
      <c r="I33" s="345">
        <f t="shared" si="1"/>
        <v>7071833.1699999981</v>
      </c>
    </row>
    <row r="34" spans="2:9">
      <c r="B34" s="350"/>
      <c r="C34" s="351" t="s">
        <v>294</v>
      </c>
      <c r="D34" s="344">
        <v>8815250</v>
      </c>
      <c r="E34" s="344">
        <v>-590008.4</v>
      </c>
      <c r="F34" s="345">
        <f t="shared" si="4"/>
        <v>8225241.5999999996</v>
      </c>
      <c r="G34" s="344">
        <v>7862143.5899999999</v>
      </c>
      <c r="H34" s="344">
        <v>7861332.79</v>
      </c>
      <c r="I34" s="345">
        <f t="shared" si="1"/>
        <v>363098.00999999978</v>
      </c>
    </row>
    <row r="35" spans="2:9">
      <c r="B35" s="350"/>
      <c r="C35" s="351" t="s">
        <v>295</v>
      </c>
      <c r="D35" s="344">
        <v>142466350</v>
      </c>
      <c r="E35" s="344">
        <v>-692333.41</v>
      </c>
      <c r="F35" s="345">
        <f t="shared" si="4"/>
        <v>141774016.59</v>
      </c>
      <c r="G35" s="344">
        <v>140082145.31</v>
      </c>
      <c r="H35" s="344">
        <v>137249008.31999999</v>
      </c>
      <c r="I35" s="345">
        <f t="shared" si="1"/>
        <v>1691871.2800000012</v>
      </c>
    </row>
    <row r="36" spans="2:9">
      <c r="B36" s="350"/>
      <c r="C36" s="351" t="s">
        <v>296</v>
      </c>
      <c r="D36" s="344">
        <v>4878000</v>
      </c>
      <c r="E36" s="344">
        <v>3516802.5</v>
      </c>
      <c r="F36" s="345">
        <f t="shared" si="4"/>
        <v>8394802.5</v>
      </c>
      <c r="G36" s="344">
        <v>8315645.6500000004</v>
      </c>
      <c r="H36" s="344">
        <v>8302756.7599999998</v>
      </c>
      <c r="I36" s="345">
        <f t="shared" si="1"/>
        <v>79156.849999999627</v>
      </c>
    </row>
    <row r="37" spans="2:9">
      <c r="B37" s="350"/>
      <c r="C37" s="351" t="s">
        <v>297</v>
      </c>
      <c r="D37" s="344">
        <v>853350</v>
      </c>
      <c r="E37" s="344">
        <v>-54258.58</v>
      </c>
      <c r="F37" s="345">
        <f t="shared" si="4"/>
        <v>799091.42</v>
      </c>
      <c r="G37" s="344">
        <v>752681.72</v>
      </c>
      <c r="H37" s="344">
        <v>752681.72</v>
      </c>
      <c r="I37" s="345">
        <f t="shared" si="1"/>
        <v>46409.70000000007</v>
      </c>
    </row>
    <row r="38" spans="2:9">
      <c r="B38" s="350"/>
      <c r="C38" s="351" t="s">
        <v>298</v>
      </c>
      <c r="D38" s="344">
        <v>22289600</v>
      </c>
      <c r="E38" s="344">
        <v>-3430164.37</v>
      </c>
      <c r="F38" s="345">
        <f t="shared" si="4"/>
        <v>18859435.629999999</v>
      </c>
      <c r="G38" s="344">
        <v>13241999.09</v>
      </c>
      <c r="H38" s="344">
        <v>12512562.48</v>
      </c>
      <c r="I38" s="345">
        <f t="shared" si="1"/>
        <v>5617436.5399999991</v>
      </c>
    </row>
    <row r="39" spans="2:9">
      <c r="B39" s="350"/>
      <c r="C39" s="351" t="s">
        <v>299</v>
      </c>
      <c r="D39" s="344">
        <v>15140000</v>
      </c>
      <c r="E39" s="344">
        <v>-362983.22</v>
      </c>
      <c r="F39" s="345">
        <f t="shared" si="4"/>
        <v>14777016.779999999</v>
      </c>
      <c r="G39" s="344">
        <v>14286985.130000001</v>
      </c>
      <c r="H39" s="344">
        <v>14281881.130000001</v>
      </c>
      <c r="I39" s="345">
        <f t="shared" si="1"/>
        <v>490031.64999999851</v>
      </c>
    </row>
    <row r="40" spans="2:9">
      <c r="B40" s="553" t="s">
        <v>247</v>
      </c>
      <c r="C40" s="554"/>
      <c r="D40" s="343">
        <f t="shared" ref="D40:I40" si="6">SUM(D41:D49)</f>
        <v>51871472</v>
      </c>
      <c r="E40" s="343">
        <f t="shared" si="6"/>
        <v>13709524.279999999</v>
      </c>
      <c r="F40" s="343">
        <f t="shared" si="6"/>
        <v>65580996.280000001</v>
      </c>
      <c r="G40" s="343">
        <f t="shared" si="6"/>
        <v>46541863.049999997</v>
      </c>
      <c r="H40" s="343">
        <f t="shared" si="6"/>
        <v>44340634.380000003</v>
      </c>
      <c r="I40" s="343">
        <f t="shared" si="6"/>
        <v>19039133.230000004</v>
      </c>
    </row>
    <row r="41" spans="2:9">
      <c r="B41" s="350"/>
      <c r="C41" s="351" t="s">
        <v>150</v>
      </c>
      <c r="D41" s="344">
        <v>0</v>
      </c>
      <c r="E41" s="344">
        <v>0</v>
      </c>
      <c r="F41" s="345">
        <f t="shared" si="4"/>
        <v>0</v>
      </c>
      <c r="G41" s="344">
        <v>0</v>
      </c>
      <c r="H41" s="344">
        <v>0</v>
      </c>
      <c r="I41" s="345">
        <f t="shared" si="1"/>
        <v>0</v>
      </c>
    </row>
    <row r="42" spans="2:9">
      <c r="B42" s="350"/>
      <c r="C42" s="351" t="s">
        <v>152</v>
      </c>
      <c r="D42" s="344">
        <v>0</v>
      </c>
      <c r="E42" s="344">
        <v>0</v>
      </c>
      <c r="F42" s="345">
        <f t="shared" si="4"/>
        <v>0</v>
      </c>
      <c r="G42" s="344">
        <v>0</v>
      </c>
      <c r="H42" s="344">
        <v>0</v>
      </c>
      <c r="I42" s="345">
        <f t="shared" si="1"/>
        <v>0</v>
      </c>
    </row>
    <row r="43" spans="2:9">
      <c r="B43" s="350"/>
      <c r="C43" s="351" t="s">
        <v>154</v>
      </c>
      <c r="D43" s="344">
        <v>0</v>
      </c>
      <c r="E43" s="344">
        <v>0</v>
      </c>
      <c r="F43" s="345">
        <f t="shared" si="4"/>
        <v>0</v>
      </c>
      <c r="G43" s="344">
        <v>0</v>
      </c>
      <c r="H43" s="344">
        <v>0</v>
      </c>
      <c r="I43" s="345">
        <f t="shared" si="1"/>
        <v>0</v>
      </c>
    </row>
    <row r="44" spans="2:9">
      <c r="B44" s="350"/>
      <c r="C44" s="351" t="s">
        <v>155</v>
      </c>
      <c r="D44" s="344">
        <v>51271472</v>
      </c>
      <c r="E44" s="344">
        <v>14021568.279999999</v>
      </c>
      <c r="F44" s="345">
        <f t="shared" si="4"/>
        <v>65293040.280000001</v>
      </c>
      <c r="G44" s="344">
        <v>46432863.049999997</v>
      </c>
      <c r="H44" s="344">
        <v>44233634.380000003</v>
      </c>
      <c r="I44" s="345">
        <f t="shared" si="1"/>
        <v>18860177.230000004</v>
      </c>
    </row>
    <row r="45" spans="2:9">
      <c r="B45" s="350"/>
      <c r="C45" s="351" t="s">
        <v>157</v>
      </c>
      <c r="D45" s="344">
        <v>0</v>
      </c>
      <c r="E45" s="344">
        <v>0</v>
      </c>
      <c r="F45" s="345">
        <f t="shared" si="4"/>
        <v>0</v>
      </c>
      <c r="G45" s="344">
        <v>0</v>
      </c>
      <c r="H45" s="344">
        <v>0</v>
      </c>
      <c r="I45" s="345">
        <f t="shared" si="1"/>
        <v>0</v>
      </c>
    </row>
    <row r="46" spans="2:9">
      <c r="B46" s="350"/>
      <c r="C46" s="351" t="s">
        <v>300</v>
      </c>
      <c r="D46" s="344">
        <v>0</v>
      </c>
      <c r="E46" s="344">
        <v>0</v>
      </c>
      <c r="F46" s="345">
        <f t="shared" si="4"/>
        <v>0</v>
      </c>
      <c r="G46" s="344">
        <v>0</v>
      </c>
      <c r="H46" s="344">
        <v>0</v>
      </c>
      <c r="I46" s="345">
        <f t="shared" si="1"/>
        <v>0</v>
      </c>
    </row>
    <row r="47" spans="2:9">
      <c r="B47" s="350"/>
      <c r="C47" s="351" t="s">
        <v>161</v>
      </c>
      <c r="D47" s="344">
        <v>0</v>
      </c>
      <c r="E47" s="344">
        <v>0</v>
      </c>
      <c r="F47" s="345">
        <f t="shared" si="4"/>
        <v>0</v>
      </c>
      <c r="G47" s="344">
        <v>0</v>
      </c>
      <c r="H47" s="344">
        <v>0</v>
      </c>
      <c r="I47" s="345">
        <f t="shared" si="1"/>
        <v>0</v>
      </c>
    </row>
    <row r="48" spans="2:9">
      <c r="B48" s="350"/>
      <c r="C48" s="351" t="s">
        <v>162</v>
      </c>
      <c r="D48" s="344">
        <v>600000</v>
      </c>
      <c r="E48" s="344">
        <v>-312044</v>
      </c>
      <c r="F48" s="345">
        <f t="shared" si="4"/>
        <v>287956</v>
      </c>
      <c r="G48" s="344">
        <v>109000</v>
      </c>
      <c r="H48" s="344">
        <v>107000</v>
      </c>
      <c r="I48" s="345">
        <f t="shared" si="1"/>
        <v>178956</v>
      </c>
    </row>
    <row r="49" spans="2:9">
      <c r="B49" s="350"/>
      <c r="C49" s="351" t="s">
        <v>164</v>
      </c>
      <c r="D49" s="344">
        <v>0</v>
      </c>
      <c r="E49" s="344">
        <v>0</v>
      </c>
      <c r="F49" s="345">
        <f t="shared" si="4"/>
        <v>0</v>
      </c>
      <c r="G49" s="344">
        <v>0</v>
      </c>
      <c r="H49" s="344">
        <v>0</v>
      </c>
      <c r="I49" s="345">
        <f t="shared" si="1"/>
        <v>0</v>
      </c>
    </row>
    <row r="50" spans="2:9">
      <c r="B50" s="553" t="s">
        <v>301</v>
      </c>
      <c r="C50" s="554"/>
      <c r="D50" s="343">
        <f t="shared" ref="D50:I50" si="7">SUM(D51:D59)</f>
        <v>7820038</v>
      </c>
      <c r="E50" s="343">
        <f t="shared" si="7"/>
        <v>22736076.109999999</v>
      </c>
      <c r="F50" s="343">
        <f t="shared" si="7"/>
        <v>30556114.109999999</v>
      </c>
      <c r="G50" s="343">
        <f t="shared" si="7"/>
        <v>30499560.899999999</v>
      </c>
      <c r="H50" s="343">
        <f t="shared" si="7"/>
        <v>29562167.09</v>
      </c>
      <c r="I50" s="343">
        <f t="shared" si="7"/>
        <v>56553.210000000894</v>
      </c>
    </row>
    <row r="51" spans="2:9">
      <c r="B51" s="350"/>
      <c r="C51" s="351" t="s">
        <v>302</v>
      </c>
      <c r="D51" s="344">
        <v>1486700</v>
      </c>
      <c r="E51" s="344">
        <v>26943.21</v>
      </c>
      <c r="F51" s="345">
        <f t="shared" si="4"/>
        <v>1513643.21</v>
      </c>
      <c r="G51" s="344">
        <v>1504489.63</v>
      </c>
      <c r="H51" s="344">
        <v>1392352.43</v>
      </c>
      <c r="I51" s="345">
        <f t="shared" si="1"/>
        <v>9153.5800000000745</v>
      </c>
    </row>
    <row r="52" spans="2:9">
      <c r="B52" s="350"/>
      <c r="C52" s="351" t="s">
        <v>303</v>
      </c>
      <c r="D52" s="344">
        <v>624000</v>
      </c>
      <c r="E52" s="344">
        <v>24119.61</v>
      </c>
      <c r="F52" s="345">
        <f t="shared" si="4"/>
        <v>648119.61</v>
      </c>
      <c r="G52" s="344">
        <v>644130.4</v>
      </c>
      <c r="H52" s="344">
        <v>168774</v>
      </c>
      <c r="I52" s="345">
        <f t="shared" si="1"/>
        <v>3989.2099999999627</v>
      </c>
    </row>
    <row r="53" spans="2:9">
      <c r="B53" s="350"/>
      <c r="C53" s="351" t="s">
        <v>304</v>
      </c>
      <c r="D53" s="344">
        <v>0</v>
      </c>
      <c r="E53" s="344">
        <v>8345</v>
      </c>
      <c r="F53" s="345">
        <f t="shared" si="4"/>
        <v>8345</v>
      </c>
      <c r="G53" s="344">
        <v>2945</v>
      </c>
      <c r="H53" s="344">
        <v>0</v>
      </c>
      <c r="I53" s="345">
        <f t="shared" si="1"/>
        <v>5400</v>
      </c>
    </row>
    <row r="54" spans="2:9">
      <c r="B54" s="350"/>
      <c r="C54" s="351" t="s">
        <v>305</v>
      </c>
      <c r="D54" s="344">
        <v>2410000</v>
      </c>
      <c r="E54" s="344">
        <v>16873880.010000002</v>
      </c>
      <c r="F54" s="345">
        <f t="shared" si="4"/>
        <v>19283880.010000002</v>
      </c>
      <c r="G54" s="344">
        <v>19283879.98</v>
      </c>
      <c r="H54" s="344">
        <v>19283879.98</v>
      </c>
      <c r="I54" s="345">
        <f t="shared" si="1"/>
        <v>3.0000001192092896E-2</v>
      </c>
    </row>
    <row r="55" spans="2:9">
      <c r="B55" s="350"/>
      <c r="C55" s="351" t="s">
        <v>306</v>
      </c>
      <c r="D55" s="344">
        <v>0</v>
      </c>
      <c r="E55" s="344">
        <v>837769.24</v>
      </c>
      <c r="F55" s="345">
        <f t="shared" si="4"/>
        <v>837769.24</v>
      </c>
      <c r="G55" s="344">
        <v>837769.24</v>
      </c>
      <c r="H55" s="344">
        <v>837769.24</v>
      </c>
      <c r="I55" s="345">
        <f t="shared" si="1"/>
        <v>0</v>
      </c>
    </row>
    <row r="56" spans="2:9">
      <c r="B56" s="350"/>
      <c r="C56" s="351" t="s">
        <v>307</v>
      </c>
      <c r="D56" s="344">
        <v>640988</v>
      </c>
      <c r="E56" s="344">
        <v>4404369.04</v>
      </c>
      <c r="F56" s="345">
        <f t="shared" si="4"/>
        <v>5045357.04</v>
      </c>
      <c r="G56" s="344">
        <v>5007346.6500000004</v>
      </c>
      <c r="H56" s="344">
        <v>4660391.4400000004</v>
      </c>
      <c r="I56" s="345">
        <f t="shared" si="1"/>
        <v>38010.389999999665</v>
      </c>
    </row>
    <row r="57" spans="2:9">
      <c r="B57" s="350"/>
      <c r="C57" s="351" t="s">
        <v>308</v>
      </c>
      <c r="D57" s="344">
        <v>0</v>
      </c>
      <c r="E57" s="344">
        <v>435000</v>
      </c>
      <c r="F57" s="345">
        <f t="shared" si="4"/>
        <v>435000</v>
      </c>
      <c r="G57" s="344">
        <v>435000</v>
      </c>
      <c r="H57" s="344">
        <v>435000</v>
      </c>
      <c r="I57" s="345">
        <f t="shared" si="1"/>
        <v>0</v>
      </c>
    </row>
    <row r="58" spans="2:9">
      <c r="B58" s="350"/>
      <c r="C58" s="351" t="s">
        <v>309</v>
      </c>
      <c r="D58" s="344">
        <v>0</v>
      </c>
      <c r="E58" s="344">
        <v>0</v>
      </c>
      <c r="F58" s="345">
        <f t="shared" si="4"/>
        <v>0</v>
      </c>
      <c r="G58" s="344">
        <v>0</v>
      </c>
      <c r="H58" s="344">
        <v>0</v>
      </c>
      <c r="I58" s="345">
        <f t="shared" si="1"/>
        <v>0</v>
      </c>
    </row>
    <row r="59" spans="2:9">
      <c r="B59" s="350"/>
      <c r="C59" s="351" t="s">
        <v>37</v>
      </c>
      <c r="D59" s="344">
        <v>2658350</v>
      </c>
      <c r="E59" s="344">
        <v>125650</v>
      </c>
      <c r="F59" s="345">
        <f t="shared" si="4"/>
        <v>2784000</v>
      </c>
      <c r="G59" s="344">
        <v>2784000</v>
      </c>
      <c r="H59" s="344">
        <v>2784000</v>
      </c>
      <c r="I59" s="345">
        <f t="shared" si="1"/>
        <v>0</v>
      </c>
    </row>
    <row r="60" spans="2:9">
      <c r="B60" s="553" t="s">
        <v>186</v>
      </c>
      <c r="C60" s="554"/>
      <c r="D60" s="343">
        <f t="shared" ref="D60:I60" si="8">SUM(D61:D63)</f>
        <v>117075672.27999999</v>
      </c>
      <c r="E60" s="343">
        <f t="shared" si="8"/>
        <v>122099137.18000001</v>
      </c>
      <c r="F60" s="343">
        <f t="shared" si="8"/>
        <v>239174809.45999998</v>
      </c>
      <c r="G60" s="343">
        <f t="shared" si="8"/>
        <v>122355914.72</v>
      </c>
      <c r="H60" s="343">
        <f t="shared" si="8"/>
        <v>78596975.290000007</v>
      </c>
      <c r="I60" s="343">
        <f t="shared" si="8"/>
        <v>116818894.73999999</v>
      </c>
    </row>
    <row r="61" spans="2:9">
      <c r="B61" s="350"/>
      <c r="C61" s="351" t="s">
        <v>310</v>
      </c>
      <c r="D61" s="344">
        <v>116869320.95999999</v>
      </c>
      <c r="E61" s="344">
        <v>80654682.420000002</v>
      </c>
      <c r="F61" s="345">
        <f t="shared" si="4"/>
        <v>197524003.38</v>
      </c>
      <c r="G61" s="344">
        <v>116926180.25</v>
      </c>
      <c r="H61" s="344">
        <v>74740060.640000001</v>
      </c>
      <c r="I61" s="345">
        <f t="shared" si="1"/>
        <v>80597823.129999995</v>
      </c>
    </row>
    <row r="62" spans="2:9">
      <c r="B62" s="350"/>
      <c r="C62" s="351" t="s">
        <v>311</v>
      </c>
      <c r="D62" s="344">
        <v>206351.32</v>
      </c>
      <c r="E62" s="344">
        <v>41444454.759999998</v>
      </c>
      <c r="F62" s="345">
        <f t="shared" si="4"/>
        <v>41650806.079999998</v>
      </c>
      <c r="G62" s="344">
        <v>5429734.4699999997</v>
      </c>
      <c r="H62" s="344">
        <v>3856914.65</v>
      </c>
      <c r="I62" s="345">
        <f t="shared" si="1"/>
        <v>36221071.609999999</v>
      </c>
    </row>
    <row r="63" spans="2:9">
      <c r="B63" s="350"/>
      <c r="C63" s="351" t="s">
        <v>312</v>
      </c>
      <c r="D63" s="344">
        <v>0</v>
      </c>
      <c r="E63" s="344">
        <v>0</v>
      </c>
      <c r="F63" s="345">
        <f t="shared" si="4"/>
        <v>0</v>
      </c>
      <c r="G63" s="344">
        <v>0</v>
      </c>
      <c r="H63" s="344">
        <v>0</v>
      </c>
      <c r="I63" s="345">
        <f t="shared" si="1"/>
        <v>0</v>
      </c>
    </row>
    <row r="64" spans="2:9">
      <c r="B64" s="553" t="s">
        <v>313</v>
      </c>
      <c r="C64" s="554"/>
      <c r="D64" s="343">
        <f t="shared" ref="D64:I64" si="9">SUM(D65:D71)</f>
        <v>0</v>
      </c>
      <c r="E64" s="343">
        <f t="shared" si="9"/>
        <v>0</v>
      </c>
      <c r="F64" s="343">
        <f t="shared" si="9"/>
        <v>0</v>
      </c>
      <c r="G64" s="343">
        <f t="shared" si="9"/>
        <v>0</v>
      </c>
      <c r="H64" s="343">
        <f t="shared" si="9"/>
        <v>0</v>
      </c>
      <c r="I64" s="343">
        <f t="shared" si="9"/>
        <v>0</v>
      </c>
    </row>
    <row r="65" spans="2:9">
      <c r="B65" s="350"/>
      <c r="C65" s="351" t="s">
        <v>314</v>
      </c>
      <c r="D65" s="344">
        <v>0</v>
      </c>
      <c r="E65" s="344">
        <v>0</v>
      </c>
      <c r="F65" s="345">
        <f t="shared" ref="F65:F71" si="10">D65+E65</f>
        <v>0</v>
      </c>
      <c r="G65" s="344">
        <v>0</v>
      </c>
      <c r="H65" s="344">
        <v>0</v>
      </c>
      <c r="I65" s="345">
        <f t="shared" ref="I65:I83" si="11">F65-G65</f>
        <v>0</v>
      </c>
    </row>
    <row r="66" spans="2:9">
      <c r="B66" s="350"/>
      <c r="C66" s="351" t="s">
        <v>315</v>
      </c>
      <c r="D66" s="344">
        <v>0</v>
      </c>
      <c r="E66" s="344">
        <v>0</v>
      </c>
      <c r="F66" s="345">
        <f t="shared" si="10"/>
        <v>0</v>
      </c>
      <c r="G66" s="344">
        <v>0</v>
      </c>
      <c r="H66" s="344">
        <v>0</v>
      </c>
      <c r="I66" s="345">
        <f t="shared" si="11"/>
        <v>0</v>
      </c>
    </row>
    <row r="67" spans="2:9">
      <c r="B67" s="350"/>
      <c r="C67" s="351" t="s">
        <v>316</v>
      </c>
      <c r="D67" s="344">
        <v>0</v>
      </c>
      <c r="E67" s="344">
        <v>0</v>
      </c>
      <c r="F67" s="345">
        <f t="shared" si="10"/>
        <v>0</v>
      </c>
      <c r="G67" s="344">
        <v>0</v>
      </c>
      <c r="H67" s="344">
        <v>0</v>
      </c>
      <c r="I67" s="345">
        <f t="shared" si="11"/>
        <v>0</v>
      </c>
    </row>
    <row r="68" spans="2:9">
      <c r="B68" s="350"/>
      <c r="C68" s="351" t="s">
        <v>317</v>
      </c>
      <c r="D68" s="344">
        <v>0</v>
      </c>
      <c r="E68" s="344">
        <v>0</v>
      </c>
      <c r="F68" s="345">
        <f t="shared" si="10"/>
        <v>0</v>
      </c>
      <c r="G68" s="344">
        <v>0</v>
      </c>
      <c r="H68" s="344">
        <v>0</v>
      </c>
      <c r="I68" s="345">
        <f t="shared" si="11"/>
        <v>0</v>
      </c>
    </row>
    <row r="69" spans="2:9">
      <c r="B69" s="350"/>
      <c r="C69" s="351" t="s">
        <v>318</v>
      </c>
      <c r="D69" s="344">
        <v>0</v>
      </c>
      <c r="E69" s="344">
        <v>0</v>
      </c>
      <c r="F69" s="345">
        <f t="shared" si="10"/>
        <v>0</v>
      </c>
      <c r="G69" s="344">
        <v>0</v>
      </c>
      <c r="H69" s="344">
        <v>0</v>
      </c>
      <c r="I69" s="345">
        <f t="shared" si="11"/>
        <v>0</v>
      </c>
    </row>
    <row r="70" spans="2:9">
      <c r="B70" s="350"/>
      <c r="C70" s="351" t="s">
        <v>319</v>
      </c>
      <c r="D70" s="344">
        <v>0</v>
      </c>
      <c r="E70" s="344">
        <v>0</v>
      </c>
      <c r="F70" s="345">
        <f t="shared" si="10"/>
        <v>0</v>
      </c>
      <c r="G70" s="344">
        <v>0</v>
      </c>
      <c r="H70" s="344">
        <v>0</v>
      </c>
      <c r="I70" s="345">
        <f t="shared" si="11"/>
        <v>0</v>
      </c>
    </row>
    <row r="71" spans="2:9">
      <c r="B71" s="350"/>
      <c r="C71" s="351" t="s">
        <v>320</v>
      </c>
      <c r="D71" s="344">
        <v>0</v>
      </c>
      <c r="E71" s="344">
        <v>0</v>
      </c>
      <c r="F71" s="345">
        <f t="shared" si="10"/>
        <v>0</v>
      </c>
      <c r="G71" s="344">
        <v>0</v>
      </c>
      <c r="H71" s="344">
        <v>0</v>
      </c>
      <c r="I71" s="345">
        <f t="shared" si="11"/>
        <v>0</v>
      </c>
    </row>
    <row r="72" spans="2:9">
      <c r="B72" s="553" t="s">
        <v>158</v>
      </c>
      <c r="C72" s="554"/>
      <c r="D72" s="343">
        <f t="shared" ref="D72:I72" si="12">SUM(D73:D75)</f>
        <v>5567580</v>
      </c>
      <c r="E72" s="343">
        <f t="shared" si="12"/>
        <v>436347</v>
      </c>
      <c r="F72" s="343">
        <f t="shared" si="12"/>
        <v>6003927</v>
      </c>
      <c r="G72" s="343">
        <f t="shared" si="12"/>
        <v>6003927</v>
      </c>
      <c r="H72" s="343">
        <f t="shared" si="12"/>
        <v>6003927</v>
      </c>
      <c r="I72" s="343">
        <f t="shared" si="12"/>
        <v>0</v>
      </c>
    </row>
    <row r="73" spans="2:9">
      <c r="B73" s="350"/>
      <c r="C73" s="351" t="s">
        <v>168</v>
      </c>
      <c r="D73" s="344">
        <v>0</v>
      </c>
      <c r="E73" s="344">
        <v>10000</v>
      </c>
      <c r="F73" s="345">
        <f t="shared" ref="F73:F75" si="13">D73+E73</f>
        <v>10000</v>
      </c>
      <c r="G73" s="344">
        <v>10000</v>
      </c>
      <c r="H73" s="344">
        <v>10000</v>
      </c>
      <c r="I73" s="345">
        <f t="shared" si="11"/>
        <v>0</v>
      </c>
    </row>
    <row r="74" spans="2:9">
      <c r="B74" s="350"/>
      <c r="C74" s="351" t="s">
        <v>50</v>
      </c>
      <c r="D74" s="344">
        <v>0</v>
      </c>
      <c r="E74" s="344">
        <v>0</v>
      </c>
      <c r="F74" s="345">
        <f t="shared" si="13"/>
        <v>0</v>
      </c>
      <c r="G74" s="344">
        <v>0</v>
      </c>
      <c r="H74" s="344">
        <v>0</v>
      </c>
      <c r="I74" s="345">
        <f t="shared" si="11"/>
        <v>0</v>
      </c>
    </row>
    <row r="75" spans="2:9">
      <c r="B75" s="350"/>
      <c r="C75" s="351" t="s">
        <v>171</v>
      </c>
      <c r="D75" s="344">
        <v>5567580</v>
      </c>
      <c r="E75" s="344">
        <v>426347</v>
      </c>
      <c r="F75" s="345">
        <f t="shared" si="13"/>
        <v>5993927</v>
      </c>
      <c r="G75" s="344">
        <v>5993927</v>
      </c>
      <c r="H75" s="344">
        <v>5993927</v>
      </c>
      <c r="I75" s="345">
        <f t="shared" si="11"/>
        <v>0</v>
      </c>
    </row>
    <row r="76" spans="2:9">
      <c r="B76" s="553" t="s">
        <v>321</v>
      </c>
      <c r="C76" s="554"/>
      <c r="D76" s="343">
        <f t="shared" ref="D76:I76" si="14">SUM(D77:D83)</f>
        <v>118938219</v>
      </c>
      <c r="E76" s="343">
        <f t="shared" si="14"/>
        <v>-58243918.120000005</v>
      </c>
      <c r="F76" s="343">
        <f t="shared" si="14"/>
        <v>60694300.88000001</v>
      </c>
      <c r="G76" s="343">
        <f t="shared" si="14"/>
        <v>60693308.840000011</v>
      </c>
      <c r="H76" s="343">
        <f t="shared" si="14"/>
        <v>60554108.840000011</v>
      </c>
      <c r="I76" s="343">
        <f t="shared" si="14"/>
        <v>992.03999999724329</v>
      </c>
    </row>
    <row r="77" spans="2:9">
      <c r="B77" s="350"/>
      <c r="C77" s="351" t="s">
        <v>322</v>
      </c>
      <c r="D77" s="344">
        <v>81352880</v>
      </c>
      <c r="E77" s="344">
        <v>-33000000</v>
      </c>
      <c r="F77" s="345">
        <f t="shared" ref="F77:F83" si="15">D77+E77</f>
        <v>48352880</v>
      </c>
      <c r="G77" s="344">
        <v>48352869.560000002</v>
      </c>
      <c r="H77" s="344">
        <v>48352869.560000002</v>
      </c>
      <c r="I77" s="345">
        <f t="shared" si="11"/>
        <v>10.439999997615814</v>
      </c>
    </row>
    <row r="78" spans="2:9">
      <c r="B78" s="350"/>
      <c r="C78" s="351" t="s">
        <v>174</v>
      </c>
      <c r="D78" s="344">
        <v>7585339</v>
      </c>
      <c r="E78" s="344">
        <v>945300.47999999998</v>
      </c>
      <c r="F78" s="345">
        <f t="shared" si="15"/>
        <v>8530639.4800000004</v>
      </c>
      <c r="G78" s="344">
        <v>8529657.8800000008</v>
      </c>
      <c r="H78" s="344">
        <v>8529657.8800000008</v>
      </c>
      <c r="I78" s="345">
        <f t="shared" si="11"/>
        <v>981.59999999962747</v>
      </c>
    </row>
    <row r="79" spans="2:9">
      <c r="B79" s="350"/>
      <c r="C79" s="351" t="s">
        <v>175</v>
      </c>
      <c r="D79" s="344">
        <v>0</v>
      </c>
      <c r="E79" s="344">
        <v>123.84</v>
      </c>
      <c r="F79" s="345">
        <f t="shared" si="15"/>
        <v>123.84</v>
      </c>
      <c r="G79" s="344">
        <v>123.84</v>
      </c>
      <c r="H79" s="344">
        <v>123.84</v>
      </c>
      <c r="I79" s="345">
        <f t="shared" si="11"/>
        <v>0</v>
      </c>
    </row>
    <row r="80" spans="2:9">
      <c r="B80" s="350"/>
      <c r="C80" s="351" t="s">
        <v>176</v>
      </c>
      <c r="D80" s="344">
        <v>0</v>
      </c>
      <c r="E80" s="344">
        <v>0</v>
      </c>
      <c r="F80" s="345">
        <f t="shared" si="15"/>
        <v>0</v>
      </c>
      <c r="G80" s="344">
        <v>0</v>
      </c>
      <c r="H80" s="344">
        <v>0</v>
      </c>
      <c r="I80" s="345">
        <f t="shared" si="11"/>
        <v>0</v>
      </c>
    </row>
    <row r="81" spans="1:9">
      <c r="B81" s="350"/>
      <c r="C81" s="351" t="s">
        <v>177</v>
      </c>
      <c r="D81" s="344">
        <v>0</v>
      </c>
      <c r="E81" s="344">
        <v>0</v>
      </c>
      <c r="F81" s="345">
        <f t="shared" si="15"/>
        <v>0</v>
      </c>
      <c r="G81" s="344">
        <v>0</v>
      </c>
      <c r="H81" s="344">
        <v>0</v>
      </c>
      <c r="I81" s="345">
        <f t="shared" si="11"/>
        <v>0</v>
      </c>
    </row>
    <row r="82" spans="1:9">
      <c r="B82" s="350"/>
      <c r="C82" s="351" t="s">
        <v>178</v>
      </c>
      <c r="D82" s="344">
        <v>0</v>
      </c>
      <c r="E82" s="344">
        <v>0</v>
      </c>
      <c r="F82" s="345">
        <f t="shared" si="15"/>
        <v>0</v>
      </c>
      <c r="G82" s="344">
        <v>0</v>
      </c>
      <c r="H82" s="344">
        <v>0</v>
      </c>
      <c r="I82" s="345">
        <f t="shared" si="11"/>
        <v>0</v>
      </c>
    </row>
    <row r="83" spans="1:9">
      <c r="B83" s="350"/>
      <c r="C83" s="351" t="s">
        <v>323</v>
      </c>
      <c r="D83" s="347">
        <v>30000000</v>
      </c>
      <c r="E83" s="347">
        <v>-26189342.440000001</v>
      </c>
      <c r="F83" s="345">
        <f t="shared" si="15"/>
        <v>3810657.5599999987</v>
      </c>
      <c r="G83" s="347">
        <v>3810657.56</v>
      </c>
      <c r="H83" s="347">
        <v>3671457.56</v>
      </c>
      <c r="I83" s="345">
        <f t="shared" si="11"/>
        <v>0</v>
      </c>
    </row>
    <row r="84" spans="1:9" s="355" customFormat="1">
      <c r="A84" s="352"/>
      <c r="B84" s="348"/>
      <c r="C84" s="349" t="s">
        <v>324</v>
      </c>
      <c r="D84" s="353">
        <f t="shared" ref="D84:I84" si="16">D12+D20+D30+D40+D50+D60+D64+D72+D76</f>
        <v>1307962457.28</v>
      </c>
      <c r="E84" s="353">
        <f t="shared" si="16"/>
        <v>154512105.79000002</v>
      </c>
      <c r="F84" s="354">
        <f t="shared" si="16"/>
        <v>1462474563.0699999</v>
      </c>
      <c r="G84" s="353">
        <f t="shared" si="16"/>
        <v>1268802078.1199999</v>
      </c>
      <c r="H84" s="353">
        <f t="shared" si="16"/>
        <v>1205060380.4699998</v>
      </c>
      <c r="I84" s="354">
        <f t="shared" si="16"/>
        <v>193672484.95000002</v>
      </c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20:F83 I20:I8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474"/>
  <sheetViews>
    <sheetView workbookViewId="0">
      <selection activeCell="F17" sqref="F17"/>
    </sheetView>
  </sheetViews>
  <sheetFormatPr baseColWidth="10" defaultColWidth="0" defaultRowHeight="15"/>
  <cols>
    <col min="1" max="1" width="7.140625" customWidth="1"/>
    <col min="2" max="2" width="42.140625" customWidth="1"/>
    <col min="3" max="3" width="15.28515625" bestFit="1" customWidth="1"/>
    <col min="4" max="4" width="13.7109375" bestFit="1" customWidth="1"/>
    <col min="5" max="5" width="15.28515625" bestFit="1" customWidth="1"/>
    <col min="6" max="7" width="14.7109375" bestFit="1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>
      <c r="A1" s="559" t="s">
        <v>0</v>
      </c>
      <c r="B1" s="560"/>
      <c r="C1" s="560"/>
      <c r="D1" s="560"/>
      <c r="E1" s="560"/>
      <c r="F1" s="560"/>
      <c r="G1" s="560"/>
      <c r="H1" s="561"/>
    </row>
    <row r="2" spans="1:8">
      <c r="A2" s="562" t="s">
        <v>266</v>
      </c>
      <c r="B2" s="558"/>
      <c r="C2" s="558"/>
      <c r="D2" s="558"/>
      <c r="E2" s="558"/>
      <c r="F2" s="558"/>
      <c r="G2" s="558"/>
      <c r="H2" s="563"/>
    </row>
    <row r="3" spans="1:8">
      <c r="A3" s="562" t="s">
        <v>325</v>
      </c>
      <c r="B3" s="558"/>
      <c r="C3" s="558"/>
      <c r="D3" s="558"/>
      <c r="E3" s="558"/>
      <c r="F3" s="558"/>
      <c r="G3" s="558"/>
      <c r="H3" s="563"/>
    </row>
    <row r="4" spans="1:8">
      <c r="A4" s="562" t="s">
        <v>228</v>
      </c>
      <c r="B4" s="558"/>
      <c r="C4" s="558"/>
      <c r="D4" s="558"/>
      <c r="E4" s="558"/>
      <c r="F4" s="558"/>
      <c r="G4" s="558"/>
      <c r="H4" s="563"/>
    </row>
    <row r="5" spans="1:8">
      <c r="A5" s="562" t="s">
        <v>229</v>
      </c>
      <c r="B5" s="558"/>
      <c r="C5" s="558"/>
      <c r="D5" s="558"/>
      <c r="E5" s="558"/>
      <c r="F5" s="558"/>
      <c r="G5" s="558"/>
      <c r="H5" s="563"/>
    </row>
    <row r="6" spans="1:8">
      <c r="A6" s="526" t="s">
        <v>75</v>
      </c>
      <c r="B6" s="555"/>
      <c r="C6" s="532" t="s">
        <v>268</v>
      </c>
      <c r="D6" s="533"/>
      <c r="E6" s="533"/>
      <c r="F6" s="533"/>
      <c r="G6" s="534"/>
      <c r="H6" s="535" t="s">
        <v>269</v>
      </c>
    </row>
    <row r="7" spans="1:8" ht="24.75">
      <c r="A7" s="528"/>
      <c r="B7" s="556"/>
      <c r="C7" s="287" t="s">
        <v>270</v>
      </c>
      <c r="D7" s="288" t="s">
        <v>271</v>
      </c>
      <c r="E7" s="287" t="s">
        <v>235</v>
      </c>
      <c r="F7" s="287" t="s">
        <v>236</v>
      </c>
      <c r="G7" s="287" t="s">
        <v>272</v>
      </c>
      <c r="H7" s="535"/>
    </row>
    <row r="8" spans="1:8">
      <c r="A8" s="530"/>
      <c r="B8" s="557"/>
      <c r="C8" s="289">
        <v>1</v>
      </c>
      <c r="D8" s="289">
        <v>2</v>
      </c>
      <c r="E8" s="289" t="s">
        <v>273</v>
      </c>
      <c r="F8" s="289">
        <v>4</v>
      </c>
      <c r="G8" s="289">
        <v>5</v>
      </c>
      <c r="H8" s="289" t="s">
        <v>274</v>
      </c>
    </row>
    <row r="9" spans="1:8">
      <c r="A9" s="356"/>
      <c r="B9" s="357"/>
      <c r="C9" s="343"/>
      <c r="D9" s="343"/>
      <c r="E9" s="343"/>
      <c r="F9" s="343"/>
      <c r="G9" s="343"/>
      <c r="H9" s="343"/>
    </row>
    <row r="10" spans="1:8">
      <c r="A10" s="358"/>
      <c r="B10" s="359" t="s">
        <v>326</v>
      </c>
      <c r="C10" s="343">
        <v>1018383872</v>
      </c>
      <c r="D10" s="343">
        <v>62716357.140000001</v>
      </c>
      <c r="E10" s="343">
        <f>+C10+D10</f>
        <v>1081100229.1400001</v>
      </c>
      <c r="F10" s="343">
        <v>1008802065.67</v>
      </c>
      <c r="G10" s="343">
        <v>991215306.53999996</v>
      </c>
      <c r="H10" s="343">
        <f>+E10-F10</f>
        <v>72298163.470000148</v>
      </c>
    </row>
    <row r="11" spans="1:8">
      <c r="A11" s="358"/>
      <c r="B11" s="359" t="s">
        <v>327</v>
      </c>
      <c r="C11" s="343">
        <v>124895710.28</v>
      </c>
      <c r="D11" s="343">
        <v>144835213.28999999</v>
      </c>
      <c r="E11" s="343">
        <f t="shared" ref="E11:E13" si="0">+C11+D11</f>
        <v>269730923.56999999</v>
      </c>
      <c r="F11" s="343">
        <v>152855475.62</v>
      </c>
      <c r="G11" s="343">
        <v>108159142.38</v>
      </c>
      <c r="H11" s="343">
        <f t="shared" ref="H11:H13" si="1">+E11-F11</f>
        <v>116875447.94999999</v>
      </c>
    </row>
    <row r="12" spans="1:8" ht="24">
      <c r="A12" s="358"/>
      <c r="B12" s="359" t="s">
        <v>328</v>
      </c>
      <c r="C12" s="343">
        <v>118938219</v>
      </c>
      <c r="D12" s="343">
        <v>-58243918.119999997</v>
      </c>
      <c r="E12" s="343">
        <f t="shared" si="0"/>
        <v>60694300.880000003</v>
      </c>
      <c r="F12" s="343">
        <v>60693308.840000004</v>
      </c>
      <c r="G12" s="343">
        <v>60554108.840000004</v>
      </c>
      <c r="H12" s="343">
        <f t="shared" si="1"/>
        <v>992.03999999910593</v>
      </c>
    </row>
    <row r="13" spans="1:8">
      <c r="A13" s="358"/>
      <c r="B13" s="359" t="s">
        <v>157</v>
      </c>
      <c r="C13" s="343">
        <v>45744656</v>
      </c>
      <c r="D13" s="343">
        <v>5204453.4800000004</v>
      </c>
      <c r="E13" s="343">
        <f t="shared" si="0"/>
        <v>50949109.480000004</v>
      </c>
      <c r="F13" s="343">
        <v>46451227.990000002</v>
      </c>
      <c r="G13" s="343">
        <v>45131822.710000001</v>
      </c>
      <c r="H13" s="343">
        <f t="shared" si="1"/>
        <v>4497881.4900000021</v>
      </c>
    </row>
    <row r="14" spans="1:8">
      <c r="A14" s="358"/>
      <c r="B14" s="359"/>
      <c r="C14" s="343"/>
      <c r="D14" s="343"/>
      <c r="E14" s="343"/>
      <c r="F14" s="343"/>
      <c r="G14" s="343"/>
      <c r="H14" s="343"/>
    </row>
    <row r="15" spans="1:8" s="352" customFormat="1">
      <c r="A15" s="348"/>
      <c r="B15" s="349" t="s">
        <v>324</v>
      </c>
      <c r="C15" s="354">
        <f t="shared" ref="C15:H15" si="2">SUM(C10:C14)</f>
        <v>1307962457.28</v>
      </c>
      <c r="D15" s="354">
        <f t="shared" si="2"/>
        <v>154512105.78999999</v>
      </c>
      <c r="E15" s="354">
        <f t="shared" si="2"/>
        <v>1462474563.0700002</v>
      </c>
      <c r="F15" s="354">
        <f t="shared" si="2"/>
        <v>1268802078.1199999</v>
      </c>
      <c r="G15" s="354">
        <f t="shared" si="2"/>
        <v>1205060380.47</v>
      </c>
      <c r="H15" s="354">
        <f t="shared" si="2"/>
        <v>193672484.95000014</v>
      </c>
    </row>
    <row r="65468" spans="3:8">
      <c r="C65468" s="48"/>
      <c r="D65468" s="48"/>
      <c r="E65468" s="48"/>
      <c r="F65468" s="48"/>
      <c r="G65468" s="48"/>
      <c r="H65468" s="48"/>
    </row>
    <row r="65470" spans="3:8">
      <c r="D65470" s="48"/>
      <c r="F65470" s="48"/>
      <c r="G65470" s="48"/>
      <c r="H65470" s="48"/>
    </row>
    <row r="65471" spans="3:8">
      <c r="G65471" s="48"/>
    </row>
    <row r="65472" spans="3:8">
      <c r="G65472" s="48"/>
    </row>
    <row r="65473" spans="7:7">
      <c r="G65473" s="48"/>
    </row>
    <row r="65474" spans="7:7">
      <c r="G65474" s="48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5"/>
  <sheetViews>
    <sheetView workbookViewId="0">
      <selection activeCell="J6" sqref="J6"/>
    </sheetView>
  </sheetViews>
  <sheetFormatPr baseColWidth="10" defaultRowHeight="15"/>
  <cols>
    <col min="1" max="1" width="3.42578125" customWidth="1"/>
    <col min="2" max="2" width="31.85546875" customWidth="1"/>
    <col min="3" max="3" width="19.28515625" customWidth="1"/>
    <col min="4" max="4" width="19.42578125" customWidth="1"/>
    <col min="5" max="8" width="19.28515625" customWidth="1"/>
  </cols>
  <sheetData>
    <row r="1" spans="2:8">
      <c r="B1" s="559" t="s">
        <v>329</v>
      </c>
      <c r="C1" s="560"/>
      <c r="D1" s="560"/>
      <c r="E1" s="560"/>
      <c r="F1" s="560"/>
      <c r="G1" s="560"/>
      <c r="H1" s="561"/>
    </row>
    <row r="2" spans="2:8">
      <c r="B2" s="562" t="s">
        <v>266</v>
      </c>
      <c r="C2" s="558"/>
      <c r="D2" s="558"/>
      <c r="E2" s="558"/>
      <c r="F2" s="558"/>
      <c r="G2" s="558"/>
      <c r="H2" s="563"/>
    </row>
    <row r="3" spans="2:8">
      <c r="B3" s="562" t="s">
        <v>330</v>
      </c>
      <c r="C3" s="558"/>
      <c r="D3" s="558"/>
      <c r="E3" s="558"/>
      <c r="F3" s="558"/>
      <c r="G3" s="558"/>
      <c r="H3" s="563"/>
    </row>
    <row r="4" spans="2:8">
      <c r="B4" s="564" t="s">
        <v>228</v>
      </c>
      <c r="C4" s="565"/>
      <c r="D4" s="565"/>
      <c r="E4" s="565"/>
      <c r="F4" s="565"/>
      <c r="G4" s="565"/>
      <c r="H4" s="566"/>
    </row>
    <row r="5" spans="2:8">
      <c r="B5" s="285"/>
      <c r="C5" s="285"/>
      <c r="D5" s="285"/>
      <c r="E5" s="285"/>
      <c r="F5" s="285"/>
      <c r="G5" s="285"/>
      <c r="H5" s="285"/>
    </row>
    <row r="6" spans="2:8">
      <c r="B6" s="526" t="s">
        <v>75</v>
      </c>
      <c r="C6" s="532" t="s">
        <v>268</v>
      </c>
      <c r="D6" s="533"/>
      <c r="E6" s="533"/>
      <c r="F6" s="533"/>
      <c r="G6" s="534"/>
      <c r="H6" s="535" t="s">
        <v>269</v>
      </c>
    </row>
    <row r="7" spans="2:8" ht="24.75">
      <c r="B7" s="528"/>
      <c r="C7" s="287" t="s">
        <v>270</v>
      </c>
      <c r="D7" s="288" t="s">
        <v>271</v>
      </c>
      <c r="E7" s="287" t="s">
        <v>235</v>
      </c>
      <c r="F7" s="287" t="s">
        <v>236</v>
      </c>
      <c r="G7" s="287" t="s">
        <v>272</v>
      </c>
      <c r="H7" s="535"/>
    </row>
    <row r="8" spans="2:8">
      <c r="B8" s="530"/>
      <c r="C8" s="289">
        <v>1</v>
      </c>
      <c r="D8" s="289">
        <v>2</v>
      </c>
      <c r="E8" s="289" t="s">
        <v>273</v>
      </c>
      <c r="F8" s="289">
        <v>4</v>
      </c>
      <c r="G8" s="289">
        <v>5</v>
      </c>
      <c r="H8" s="289" t="s">
        <v>274</v>
      </c>
    </row>
    <row r="9" spans="2:8">
      <c r="B9" s="360"/>
      <c r="C9" s="361"/>
      <c r="D9" s="361"/>
      <c r="E9" s="361"/>
      <c r="F9" s="361"/>
      <c r="G9" s="361"/>
      <c r="H9" s="361"/>
    </row>
    <row r="10" spans="2:8">
      <c r="B10" s="362" t="s">
        <v>331</v>
      </c>
      <c r="C10" s="365">
        <v>5191104</v>
      </c>
      <c r="D10" s="365">
        <v>-608797.91</v>
      </c>
      <c r="E10" s="365">
        <f>C10+D10</f>
        <v>4582306.09</v>
      </c>
      <c r="F10" s="365">
        <v>4211310.37</v>
      </c>
      <c r="G10" s="365">
        <v>4164380.16</v>
      </c>
      <c r="H10" s="365">
        <f>E10-F10</f>
        <v>370995.71999999974</v>
      </c>
    </row>
    <row r="11" spans="2:8">
      <c r="B11" s="362" t="s">
        <v>332</v>
      </c>
      <c r="C11" s="365">
        <v>44014875</v>
      </c>
      <c r="D11" s="365">
        <v>22996543.719999999</v>
      </c>
      <c r="E11" s="365">
        <f t="shared" ref="E11:E24" si="0">C11+D11</f>
        <v>67011418.719999999</v>
      </c>
      <c r="F11" s="365">
        <v>53747483.969999999</v>
      </c>
      <c r="G11" s="365">
        <v>51172838.020000003</v>
      </c>
      <c r="H11" s="365">
        <f t="shared" ref="H11:H24" si="1">E11-F11</f>
        <v>13263934.75</v>
      </c>
    </row>
    <row r="12" spans="2:8">
      <c r="B12" s="362" t="s">
        <v>333</v>
      </c>
      <c r="C12" s="365">
        <v>175165850</v>
      </c>
      <c r="D12" s="365">
        <v>-51839594.210000001</v>
      </c>
      <c r="E12" s="365">
        <f t="shared" si="0"/>
        <v>123326255.78999999</v>
      </c>
      <c r="F12" s="365">
        <v>122238205.15000001</v>
      </c>
      <c r="G12" s="365">
        <v>121410660.87</v>
      </c>
      <c r="H12" s="365">
        <f t="shared" si="1"/>
        <v>1088050.6399999857</v>
      </c>
    </row>
    <row r="13" spans="2:8">
      <c r="B13" s="362" t="s">
        <v>334</v>
      </c>
      <c r="C13" s="365">
        <v>30932661</v>
      </c>
      <c r="D13" s="365">
        <v>2861581.51</v>
      </c>
      <c r="E13" s="365">
        <f t="shared" si="0"/>
        <v>33794242.509999998</v>
      </c>
      <c r="F13" s="365">
        <v>31813401.280000001</v>
      </c>
      <c r="G13" s="365">
        <v>30532088.129999999</v>
      </c>
      <c r="H13" s="365">
        <f t="shared" si="1"/>
        <v>1980841.2299999967</v>
      </c>
    </row>
    <row r="14" spans="2:8">
      <c r="B14" s="362" t="s">
        <v>335</v>
      </c>
      <c r="C14" s="365">
        <v>61108781</v>
      </c>
      <c r="D14" s="365">
        <v>1631370.44</v>
      </c>
      <c r="E14" s="365">
        <f t="shared" si="0"/>
        <v>62740151.439999998</v>
      </c>
      <c r="F14" s="365">
        <v>54601169.82</v>
      </c>
      <c r="G14" s="365">
        <v>54133359.43</v>
      </c>
      <c r="H14" s="365">
        <f t="shared" si="1"/>
        <v>8138981.6199999973</v>
      </c>
    </row>
    <row r="15" spans="2:8">
      <c r="B15" s="362" t="s">
        <v>336</v>
      </c>
      <c r="C15" s="365">
        <v>423182408</v>
      </c>
      <c r="D15" s="365">
        <v>-5844336.1799999997</v>
      </c>
      <c r="E15" s="365">
        <f t="shared" si="0"/>
        <v>417338071.81999999</v>
      </c>
      <c r="F15" s="365">
        <v>401236148.64999998</v>
      </c>
      <c r="G15" s="365">
        <v>393860192.77999997</v>
      </c>
      <c r="H15" s="365">
        <f t="shared" si="1"/>
        <v>16101923.170000017</v>
      </c>
    </row>
    <row r="16" spans="2:8">
      <c r="B16" s="362" t="s">
        <v>337</v>
      </c>
      <c r="C16" s="365">
        <v>199282202</v>
      </c>
      <c r="D16" s="365">
        <v>57863661.969999999</v>
      </c>
      <c r="E16" s="365">
        <f t="shared" si="0"/>
        <v>257145863.97</v>
      </c>
      <c r="F16" s="365">
        <v>247233268.71000001</v>
      </c>
      <c r="G16" s="365">
        <v>245064081.65000001</v>
      </c>
      <c r="H16" s="365">
        <f t="shared" si="1"/>
        <v>9912595.2599999905</v>
      </c>
    </row>
    <row r="17" spans="2:8">
      <c r="B17" s="362" t="s">
        <v>338</v>
      </c>
      <c r="C17" s="365">
        <v>5493956</v>
      </c>
      <c r="D17" s="365">
        <v>2797353.33</v>
      </c>
      <c r="E17" s="365">
        <f t="shared" si="0"/>
        <v>8291309.3300000001</v>
      </c>
      <c r="F17" s="365">
        <v>5771379.5</v>
      </c>
      <c r="G17" s="365">
        <v>5751492.0599999996</v>
      </c>
      <c r="H17" s="365">
        <f t="shared" si="1"/>
        <v>2519929.83</v>
      </c>
    </row>
    <row r="18" spans="2:8">
      <c r="B18" s="362" t="s">
        <v>339</v>
      </c>
      <c r="C18" s="365">
        <v>12474209</v>
      </c>
      <c r="D18" s="365">
        <v>-3437578.19</v>
      </c>
      <c r="E18" s="365">
        <f t="shared" si="0"/>
        <v>9036630.8100000005</v>
      </c>
      <c r="F18" s="365">
        <v>7521197.1399999997</v>
      </c>
      <c r="G18" s="365">
        <v>7383534.0599999996</v>
      </c>
      <c r="H18" s="365">
        <f t="shared" si="1"/>
        <v>1515433.6700000009</v>
      </c>
    </row>
    <row r="19" spans="2:8">
      <c r="B19" s="362" t="s">
        <v>340</v>
      </c>
      <c r="C19" s="365">
        <v>88560127</v>
      </c>
      <c r="D19" s="365">
        <v>-8130464.4000000004</v>
      </c>
      <c r="E19" s="365">
        <f t="shared" si="0"/>
        <v>80429662.599999994</v>
      </c>
      <c r="F19" s="365">
        <v>72531132.900000006</v>
      </c>
      <c r="G19" s="365">
        <v>71429226.620000005</v>
      </c>
      <c r="H19" s="365">
        <f t="shared" si="1"/>
        <v>7898529.6999999881</v>
      </c>
    </row>
    <row r="20" spans="2:8">
      <c r="B20" s="362" t="s">
        <v>341</v>
      </c>
      <c r="C20" s="365">
        <v>7887771</v>
      </c>
      <c r="D20" s="365">
        <v>86259.51</v>
      </c>
      <c r="E20" s="365">
        <f t="shared" si="0"/>
        <v>7974030.5099999998</v>
      </c>
      <c r="F20" s="365">
        <v>7452387.4900000002</v>
      </c>
      <c r="G20" s="365">
        <v>7367630.3099999996</v>
      </c>
      <c r="H20" s="365">
        <f t="shared" si="1"/>
        <v>521643.01999999955</v>
      </c>
    </row>
    <row r="21" spans="2:8">
      <c r="B21" s="362" t="s">
        <v>342</v>
      </c>
      <c r="C21" s="365">
        <v>154496532.28</v>
      </c>
      <c r="D21" s="365">
        <v>128336841.51000001</v>
      </c>
      <c r="E21" s="365">
        <f t="shared" si="0"/>
        <v>282833373.79000002</v>
      </c>
      <c r="F21" s="365">
        <v>158568545.72999999</v>
      </c>
      <c r="G21" s="365">
        <v>113199048.44</v>
      </c>
      <c r="H21" s="365">
        <f t="shared" si="1"/>
        <v>124264828.06000003</v>
      </c>
    </row>
    <row r="22" spans="2:8">
      <c r="B22" s="362" t="s">
        <v>343</v>
      </c>
      <c r="C22" s="365">
        <v>45744656</v>
      </c>
      <c r="D22" s="365">
        <v>5204453.4800000004</v>
      </c>
      <c r="E22" s="365">
        <f t="shared" si="0"/>
        <v>50949109.480000004</v>
      </c>
      <c r="F22" s="365">
        <v>46451227.990000002</v>
      </c>
      <c r="G22" s="365">
        <v>45131822.710000001</v>
      </c>
      <c r="H22" s="365">
        <f t="shared" si="1"/>
        <v>4497881.4900000021</v>
      </c>
    </row>
    <row r="23" spans="2:8">
      <c r="B23" s="362" t="s">
        <v>344</v>
      </c>
      <c r="C23" s="365">
        <v>13299933</v>
      </c>
      <c r="D23" s="365">
        <v>-115769.68</v>
      </c>
      <c r="E23" s="365">
        <f t="shared" si="0"/>
        <v>13184163.32</v>
      </c>
      <c r="F23" s="365">
        <v>13027484.48</v>
      </c>
      <c r="G23" s="365">
        <v>12912598.49</v>
      </c>
      <c r="H23" s="365">
        <f t="shared" si="1"/>
        <v>156678.83999999985</v>
      </c>
    </row>
    <row r="24" spans="2:8">
      <c r="B24" s="362" t="s">
        <v>345</v>
      </c>
      <c r="C24" s="366">
        <v>41127392</v>
      </c>
      <c r="D24" s="366">
        <v>2710580.89</v>
      </c>
      <c r="E24" s="365">
        <f t="shared" si="0"/>
        <v>43837972.890000001</v>
      </c>
      <c r="F24" s="366">
        <v>42397734.939999998</v>
      </c>
      <c r="G24" s="366">
        <v>41547426.740000002</v>
      </c>
      <c r="H24" s="365">
        <f t="shared" si="1"/>
        <v>1440237.950000003</v>
      </c>
    </row>
    <row r="25" spans="2:8">
      <c r="B25" s="363"/>
      <c r="C25" s="364">
        <f t="shared" ref="C25:H25" si="2">SUM(C10:C24)</f>
        <v>1307962457.28</v>
      </c>
      <c r="D25" s="364">
        <f t="shared" si="2"/>
        <v>154512105.78999996</v>
      </c>
      <c r="E25" s="364">
        <f t="shared" si="2"/>
        <v>1462474563.0699999</v>
      </c>
      <c r="F25" s="364">
        <f t="shared" si="2"/>
        <v>1268802078.1200001</v>
      </c>
      <c r="G25" s="364">
        <f t="shared" si="2"/>
        <v>1205060380.4699998</v>
      </c>
      <c r="H25" s="364">
        <f t="shared" si="2"/>
        <v>193672484.95000005</v>
      </c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B7" sqref="B7:C9"/>
    </sheetView>
  </sheetViews>
  <sheetFormatPr baseColWidth="10" defaultColWidth="0" defaultRowHeight="14.25"/>
  <cols>
    <col min="1" max="1" width="2.7109375" style="367" customWidth="1"/>
    <col min="2" max="2" width="17.85546875" style="367" customWidth="1"/>
    <col min="3" max="3" width="41.42578125" style="367" customWidth="1"/>
    <col min="4" max="9" width="14.85546875" style="392" customWidth="1"/>
    <col min="10" max="10" width="2.7109375" style="367" customWidth="1"/>
    <col min="11" max="16384" width="11.42578125" style="367" hidden="1"/>
  </cols>
  <sheetData>
    <row r="1" spans="2:11">
      <c r="B1" s="558" t="s">
        <v>0</v>
      </c>
      <c r="C1" s="558"/>
      <c r="D1" s="558"/>
      <c r="E1" s="558"/>
      <c r="F1" s="558"/>
      <c r="G1" s="558"/>
      <c r="H1" s="558"/>
      <c r="I1" s="558"/>
    </row>
    <row r="2" spans="2:11">
      <c r="B2" s="558" t="s">
        <v>266</v>
      </c>
      <c r="C2" s="558"/>
      <c r="D2" s="558"/>
      <c r="E2" s="558"/>
      <c r="F2" s="558"/>
      <c r="G2" s="558"/>
      <c r="H2" s="558"/>
      <c r="I2" s="558"/>
    </row>
    <row r="3" spans="2:11">
      <c r="B3" s="558" t="s">
        <v>346</v>
      </c>
      <c r="C3" s="558"/>
      <c r="D3" s="558"/>
      <c r="E3" s="558"/>
      <c r="F3" s="558"/>
      <c r="G3" s="558"/>
      <c r="H3" s="558"/>
      <c r="I3" s="558"/>
    </row>
    <row r="4" spans="2:11">
      <c r="B4" s="558" t="s">
        <v>228</v>
      </c>
      <c r="C4" s="558"/>
      <c r="D4" s="558"/>
      <c r="E4" s="558"/>
      <c r="F4" s="558"/>
      <c r="G4" s="558"/>
      <c r="H4" s="558"/>
      <c r="I4" s="558"/>
    </row>
    <row r="5" spans="2:11">
      <c r="B5" s="558" t="s">
        <v>229</v>
      </c>
      <c r="C5" s="558"/>
      <c r="D5" s="558"/>
      <c r="E5" s="558"/>
      <c r="F5" s="558"/>
      <c r="G5" s="558"/>
      <c r="H5" s="558"/>
      <c r="I5" s="558"/>
    </row>
    <row r="6" spans="2:11" ht="15">
      <c r="B6" s="341"/>
      <c r="C6" s="368"/>
      <c r="D6" s="573"/>
      <c r="E6" s="573"/>
      <c r="F6" s="573"/>
      <c r="G6" s="573"/>
      <c r="H6" s="573"/>
      <c r="I6" s="573"/>
      <c r="J6" s="573"/>
      <c r="K6" s="573"/>
    </row>
    <row r="7" spans="2:11">
      <c r="B7" s="574" t="s">
        <v>75</v>
      </c>
      <c r="C7" s="575"/>
      <c r="D7" s="580" t="s">
        <v>268</v>
      </c>
      <c r="E7" s="581"/>
      <c r="F7" s="581"/>
      <c r="G7" s="581"/>
      <c r="H7" s="582"/>
      <c r="I7" s="583" t="s">
        <v>269</v>
      </c>
    </row>
    <row r="8" spans="2:11" ht="27.75" customHeight="1">
      <c r="B8" s="576"/>
      <c r="C8" s="577"/>
      <c r="D8" s="369" t="s">
        <v>270</v>
      </c>
      <c r="E8" s="370" t="s">
        <v>271</v>
      </c>
      <c r="F8" s="369" t="s">
        <v>235</v>
      </c>
      <c r="G8" s="369" t="s">
        <v>236</v>
      </c>
      <c r="H8" s="369" t="s">
        <v>272</v>
      </c>
      <c r="I8" s="584"/>
    </row>
    <row r="9" spans="2:11">
      <c r="B9" s="578"/>
      <c r="C9" s="579"/>
      <c r="D9" s="371">
        <v>1</v>
      </c>
      <c r="E9" s="371">
        <v>2</v>
      </c>
      <c r="F9" s="371" t="s">
        <v>273</v>
      </c>
      <c r="G9" s="371">
        <v>4</v>
      </c>
      <c r="H9" s="371">
        <v>5</v>
      </c>
      <c r="I9" s="372" t="s">
        <v>274</v>
      </c>
    </row>
    <row r="10" spans="2:11">
      <c r="B10" s="373"/>
      <c r="C10" s="374"/>
      <c r="D10" s="375"/>
      <c r="E10" s="375"/>
      <c r="F10" s="375"/>
      <c r="G10" s="375"/>
      <c r="H10" s="375"/>
      <c r="I10" s="375"/>
    </row>
    <row r="11" spans="2:11">
      <c r="B11" s="567" t="s">
        <v>347</v>
      </c>
      <c r="C11" s="568"/>
      <c r="D11" s="376">
        <f t="shared" ref="D11:I11" si="0">SUM(D12:D19)</f>
        <v>365343233</v>
      </c>
      <c r="E11" s="376">
        <f t="shared" si="0"/>
        <v>85443233.870000005</v>
      </c>
      <c r="F11" s="376">
        <f t="shared" si="0"/>
        <v>450786466.87000006</v>
      </c>
      <c r="G11" s="376">
        <f t="shared" si="0"/>
        <v>422500632.46999997</v>
      </c>
      <c r="H11" s="376">
        <f t="shared" si="0"/>
        <v>415425903.83999997</v>
      </c>
      <c r="I11" s="376">
        <f t="shared" si="0"/>
        <v>28285834.399999995</v>
      </c>
    </row>
    <row r="12" spans="2:11" ht="15" customHeight="1">
      <c r="B12" s="569" t="s">
        <v>348</v>
      </c>
      <c r="C12" s="570"/>
      <c r="D12" s="377">
        <v>13299933</v>
      </c>
      <c r="E12" s="377">
        <v>-115769.68</v>
      </c>
      <c r="F12" s="378">
        <f>D12+E12</f>
        <v>13184163.32</v>
      </c>
      <c r="G12" s="377">
        <v>13027484.48</v>
      </c>
      <c r="H12" s="377">
        <v>12912598.49</v>
      </c>
      <c r="I12" s="378">
        <f>+F12-G12</f>
        <v>156678.83999999985</v>
      </c>
    </row>
    <row r="13" spans="2:11" ht="15" customHeight="1">
      <c r="B13" s="569" t="s">
        <v>349</v>
      </c>
      <c r="C13" s="570"/>
      <c r="D13" s="377">
        <v>1926129</v>
      </c>
      <c r="E13" s="377">
        <v>-294020.52</v>
      </c>
      <c r="F13" s="378">
        <f t="shared" ref="F13:F19" si="1">D13+E13</f>
        <v>1632108.48</v>
      </c>
      <c r="G13" s="377">
        <v>1510464.73</v>
      </c>
      <c r="H13" s="377">
        <v>1505298.52</v>
      </c>
      <c r="I13" s="378">
        <f>+F13-G13</f>
        <v>121643.75</v>
      </c>
    </row>
    <row r="14" spans="2:11" ht="15" customHeight="1">
      <c r="B14" s="569" t="s">
        <v>350</v>
      </c>
      <c r="C14" s="570"/>
      <c r="D14" s="377">
        <v>44897962</v>
      </c>
      <c r="E14" s="377">
        <v>-553983.48</v>
      </c>
      <c r="F14" s="378">
        <f t="shared" si="1"/>
        <v>44343978.520000003</v>
      </c>
      <c r="G14" s="377">
        <v>40608906.75</v>
      </c>
      <c r="H14" s="377">
        <v>39243503.759999998</v>
      </c>
      <c r="I14" s="378">
        <f>+F14-G14</f>
        <v>3735071.7700000033</v>
      </c>
    </row>
    <row r="15" spans="2:11" ht="15" customHeight="1">
      <c r="B15" s="569" t="s">
        <v>351</v>
      </c>
      <c r="C15" s="570"/>
      <c r="D15" s="377">
        <v>0</v>
      </c>
      <c r="E15" s="377">
        <v>0</v>
      </c>
      <c r="F15" s="378">
        <f t="shared" si="1"/>
        <v>0</v>
      </c>
      <c r="G15" s="377">
        <v>0</v>
      </c>
      <c r="H15" s="377">
        <v>0</v>
      </c>
      <c r="I15" s="378">
        <f t="shared" ref="I15:I19" si="2">+F15-G15</f>
        <v>0</v>
      </c>
    </row>
    <row r="16" spans="2:11">
      <c r="B16" s="569" t="s">
        <v>352</v>
      </c>
      <c r="C16" s="570"/>
      <c r="D16" s="377">
        <v>56227631</v>
      </c>
      <c r="E16" s="377">
        <v>6404673.0499999998</v>
      </c>
      <c r="F16" s="378">
        <f t="shared" si="1"/>
        <v>62632304.049999997</v>
      </c>
      <c r="G16" s="377">
        <v>61545245.450000003</v>
      </c>
      <c r="H16" s="377">
        <v>60856901.170000002</v>
      </c>
      <c r="I16" s="378">
        <f t="shared" si="2"/>
        <v>1087058.599999994</v>
      </c>
    </row>
    <row r="17" spans="2:9">
      <c r="B17" s="569" t="s">
        <v>353</v>
      </c>
      <c r="C17" s="570"/>
      <c r="D17" s="377">
        <v>0</v>
      </c>
      <c r="E17" s="377">
        <v>0</v>
      </c>
      <c r="F17" s="378">
        <f t="shared" si="1"/>
        <v>0</v>
      </c>
      <c r="G17" s="377">
        <v>0</v>
      </c>
      <c r="H17" s="377">
        <v>0</v>
      </c>
      <c r="I17" s="378">
        <f t="shared" si="2"/>
        <v>0</v>
      </c>
    </row>
    <row r="18" spans="2:9">
      <c r="B18" s="569" t="s">
        <v>354</v>
      </c>
      <c r="C18" s="570"/>
      <c r="D18" s="377">
        <v>203443357</v>
      </c>
      <c r="E18" s="377">
        <v>58891675.460000001</v>
      </c>
      <c r="F18" s="378">
        <f t="shared" si="1"/>
        <v>262335032.46000001</v>
      </c>
      <c r="G18" s="377">
        <v>252228538.99000001</v>
      </c>
      <c r="H18" s="377">
        <v>249967035.44</v>
      </c>
      <c r="I18" s="378">
        <f t="shared" si="2"/>
        <v>10106493.469999999</v>
      </c>
    </row>
    <row r="19" spans="2:9">
      <c r="B19" s="569" t="s">
        <v>355</v>
      </c>
      <c r="C19" s="570"/>
      <c r="D19" s="377">
        <v>45548221</v>
      </c>
      <c r="E19" s="377">
        <v>21110659.039999999</v>
      </c>
      <c r="F19" s="378">
        <f t="shared" si="1"/>
        <v>66658880.039999999</v>
      </c>
      <c r="G19" s="377">
        <v>53579992.07</v>
      </c>
      <c r="H19" s="377">
        <v>50940566.460000001</v>
      </c>
      <c r="I19" s="378">
        <f t="shared" si="2"/>
        <v>13078887.969999999</v>
      </c>
    </row>
    <row r="20" spans="2:9">
      <c r="B20" s="379"/>
      <c r="C20" s="380"/>
      <c r="D20" s="381"/>
      <c r="E20" s="381"/>
      <c r="F20" s="381"/>
      <c r="G20" s="381"/>
      <c r="H20" s="381"/>
      <c r="I20" s="381"/>
    </row>
    <row r="21" spans="2:9">
      <c r="B21" s="567" t="s">
        <v>356</v>
      </c>
      <c r="C21" s="568"/>
      <c r="D21" s="376">
        <f t="shared" ref="D21:I21" si="3">SUM(D22:D28)</f>
        <v>816651730.27999997</v>
      </c>
      <c r="E21" s="376">
        <f t="shared" si="3"/>
        <v>123182799.09</v>
      </c>
      <c r="F21" s="376">
        <f t="shared" si="3"/>
        <v>939834529.37000012</v>
      </c>
      <c r="G21" s="376">
        <f t="shared" si="3"/>
        <v>776997729.00000012</v>
      </c>
      <c r="H21" s="376">
        <f t="shared" si="3"/>
        <v>720511927.42999983</v>
      </c>
      <c r="I21" s="376">
        <f t="shared" si="3"/>
        <v>162836800.37</v>
      </c>
    </row>
    <row r="22" spans="2:9">
      <c r="B22" s="569" t="s">
        <v>357</v>
      </c>
      <c r="C22" s="570"/>
      <c r="D22" s="382">
        <v>31431316</v>
      </c>
      <c r="E22" s="382">
        <v>2500069.86</v>
      </c>
      <c r="F22" s="378">
        <f t="shared" ref="F22:F28" si="4">D22+E22</f>
        <v>33931385.859999999</v>
      </c>
      <c r="G22" s="377">
        <v>33748600.310000002</v>
      </c>
      <c r="H22" s="377">
        <v>33709245.25</v>
      </c>
      <c r="I22" s="378">
        <f t="shared" ref="I22:I28" si="5">+F22-G22</f>
        <v>182785.54999999702</v>
      </c>
    </row>
    <row r="23" spans="2:9">
      <c r="B23" s="569" t="s">
        <v>358</v>
      </c>
      <c r="C23" s="570"/>
      <c r="D23" s="382">
        <v>545511672.27999997</v>
      </c>
      <c r="E23" s="382">
        <v>118163675.45</v>
      </c>
      <c r="F23" s="378">
        <f t="shared" si="4"/>
        <v>663675347.73000002</v>
      </c>
      <c r="G23" s="377">
        <v>523350436.11000001</v>
      </c>
      <c r="H23" s="377">
        <v>470666382.26999998</v>
      </c>
      <c r="I23" s="378">
        <f t="shared" si="5"/>
        <v>140324911.62</v>
      </c>
    </row>
    <row r="24" spans="2:9">
      <c r="B24" s="569" t="s">
        <v>359</v>
      </c>
      <c r="C24" s="570"/>
      <c r="D24" s="382">
        <v>4042611</v>
      </c>
      <c r="E24" s="382">
        <v>906097.7</v>
      </c>
      <c r="F24" s="378">
        <f t="shared" si="4"/>
        <v>4948708.7</v>
      </c>
      <c r="G24" s="377">
        <v>4758301.95</v>
      </c>
      <c r="H24" s="377">
        <v>4712270.74</v>
      </c>
      <c r="I24" s="378">
        <f t="shared" si="5"/>
        <v>190406.75</v>
      </c>
    </row>
    <row r="25" spans="2:9">
      <c r="B25" s="569" t="s">
        <v>360</v>
      </c>
      <c r="C25" s="570"/>
      <c r="D25" s="382">
        <v>53518695</v>
      </c>
      <c r="E25" s="382">
        <v>3327032.75</v>
      </c>
      <c r="F25" s="378">
        <f t="shared" si="4"/>
        <v>56845727.75</v>
      </c>
      <c r="G25" s="377">
        <v>54592007.439999998</v>
      </c>
      <c r="H25" s="377">
        <v>53602146.659999996</v>
      </c>
      <c r="I25" s="378">
        <f t="shared" si="5"/>
        <v>2253720.3100000024</v>
      </c>
    </row>
    <row r="26" spans="2:9">
      <c r="B26" s="569" t="s">
        <v>361</v>
      </c>
      <c r="C26" s="570"/>
      <c r="D26" s="382">
        <v>47842653</v>
      </c>
      <c r="E26" s="382">
        <v>1208065.8500000001</v>
      </c>
      <c r="F26" s="378">
        <f t="shared" si="4"/>
        <v>49050718.850000001</v>
      </c>
      <c r="G26" s="377">
        <v>41562153.899999999</v>
      </c>
      <c r="H26" s="377">
        <v>41256964.780000001</v>
      </c>
      <c r="I26" s="378">
        <f t="shared" si="5"/>
        <v>7488564.950000003</v>
      </c>
    </row>
    <row r="27" spans="2:9">
      <c r="B27" s="569" t="s">
        <v>362</v>
      </c>
      <c r="C27" s="570"/>
      <c r="D27" s="382">
        <v>52717272</v>
      </c>
      <c r="E27" s="382">
        <v>6980141.3899999997</v>
      </c>
      <c r="F27" s="378">
        <f t="shared" si="4"/>
        <v>59697413.390000001</v>
      </c>
      <c r="G27" s="377">
        <v>54183139.25</v>
      </c>
      <c r="H27" s="377">
        <v>52733512.420000002</v>
      </c>
      <c r="I27" s="378">
        <f t="shared" si="5"/>
        <v>5514274.1400000006</v>
      </c>
    </row>
    <row r="28" spans="2:9">
      <c r="B28" s="569" t="s">
        <v>363</v>
      </c>
      <c r="C28" s="570"/>
      <c r="D28" s="382">
        <v>81587511</v>
      </c>
      <c r="E28" s="382">
        <v>-9902283.9100000001</v>
      </c>
      <c r="F28" s="378">
        <f t="shared" si="4"/>
        <v>71685227.090000004</v>
      </c>
      <c r="G28" s="377">
        <v>64803090.039999999</v>
      </c>
      <c r="H28" s="377">
        <v>63831405.310000002</v>
      </c>
      <c r="I28" s="378">
        <f t="shared" si="5"/>
        <v>6882137.0500000045</v>
      </c>
    </row>
    <row r="29" spans="2:9">
      <c r="B29" s="379"/>
      <c r="C29" s="380"/>
      <c r="D29" s="383"/>
      <c r="E29" s="383"/>
      <c r="F29" s="381"/>
      <c r="G29" s="383"/>
      <c r="H29" s="383"/>
      <c r="I29" s="383"/>
    </row>
    <row r="30" spans="2:9">
      <c r="B30" s="567" t="s">
        <v>364</v>
      </c>
      <c r="C30" s="568"/>
      <c r="D30" s="384">
        <f t="shared" ref="D30:I30" si="6">SUM(D31:D39)</f>
        <v>7029275</v>
      </c>
      <c r="E30" s="384">
        <f t="shared" si="6"/>
        <v>4129990.95</v>
      </c>
      <c r="F30" s="384">
        <f t="shared" si="6"/>
        <v>11159265.949999999</v>
      </c>
      <c r="G30" s="384">
        <f t="shared" si="6"/>
        <v>8610407.8100000005</v>
      </c>
      <c r="H30" s="384">
        <f t="shared" si="6"/>
        <v>8568440.3599999994</v>
      </c>
      <c r="I30" s="384">
        <f t="shared" si="6"/>
        <v>2548858.14</v>
      </c>
    </row>
    <row r="31" spans="2:9">
      <c r="B31" s="569" t="s">
        <v>365</v>
      </c>
      <c r="C31" s="570"/>
      <c r="D31" s="382">
        <v>5493956</v>
      </c>
      <c r="E31" s="382">
        <v>2797353.33</v>
      </c>
      <c r="F31" s="378">
        <f t="shared" ref="F31:F39" si="7">D31+E31</f>
        <v>8291309.3300000001</v>
      </c>
      <c r="G31" s="382">
        <v>5771379.5</v>
      </c>
      <c r="H31" s="382">
        <v>5751492.0599999996</v>
      </c>
      <c r="I31" s="378">
        <f>+F31-G31</f>
        <v>2519929.83</v>
      </c>
    </row>
    <row r="32" spans="2:9">
      <c r="B32" s="569" t="s">
        <v>366</v>
      </c>
      <c r="C32" s="570"/>
      <c r="D32" s="377">
        <v>0</v>
      </c>
      <c r="E32" s="377">
        <v>0</v>
      </c>
      <c r="F32" s="378">
        <f t="shared" si="7"/>
        <v>0</v>
      </c>
      <c r="G32" s="377">
        <v>0</v>
      </c>
      <c r="H32" s="377">
        <v>0</v>
      </c>
      <c r="I32" s="378">
        <f t="shared" ref="I32:I39" si="8">+F32-G32</f>
        <v>0</v>
      </c>
    </row>
    <row r="33" spans="2:9">
      <c r="B33" s="569" t="s">
        <v>367</v>
      </c>
      <c r="C33" s="570"/>
      <c r="D33" s="377">
        <v>0</v>
      </c>
      <c r="E33" s="377">
        <v>0</v>
      </c>
      <c r="F33" s="378">
        <f t="shared" si="7"/>
        <v>0</v>
      </c>
      <c r="G33" s="377">
        <v>0</v>
      </c>
      <c r="H33" s="377">
        <v>0</v>
      </c>
      <c r="I33" s="378">
        <f t="shared" si="8"/>
        <v>0</v>
      </c>
    </row>
    <row r="34" spans="2:9">
      <c r="B34" s="569" t="s">
        <v>368</v>
      </c>
      <c r="C34" s="570"/>
      <c r="D34" s="377">
        <v>0</v>
      </c>
      <c r="E34" s="377">
        <v>0</v>
      </c>
      <c r="F34" s="378">
        <f t="shared" si="7"/>
        <v>0</v>
      </c>
      <c r="G34" s="377">
        <v>0</v>
      </c>
      <c r="H34" s="377">
        <v>0</v>
      </c>
      <c r="I34" s="378">
        <f t="shared" si="8"/>
        <v>0</v>
      </c>
    </row>
    <row r="35" spans="2:9">
      <c r="B35" s="569" t="s">
        <v>369</v>
      </c>
      <c r="C35" s="570"/>
      <c r="D35" s="382">
        <v>1535319</v>
      </c>
      <c r="E35" s="382">
        <v>1332637.6200000001</v>
      </c>
      <c r="F35" s="378">
        <f t="shared" si="7"/>
        <v>2867956.62</v>
      </c>
      <c r="G35" s="382">
        <v>2839028.31</v>
      </c>
      <c r="H35" s="382">
        <v>2816948.3</v>
      </c>
      <c r="I35" s="378">
        <f>+F35-G35</f>
        <v>28928.310000000056</v>
      </c>
    </row>
    <row r="36" spans="2:9">
      <c r="B36" s="569" t="s">
        <v>370</v>
      </c>
      <c r="C36" s="570"/>
      <c r="D36" s="377">
        <v>0</v>
      </c>
      <c r="E36" s="377">
        <v>0</v>
      </c>
      <c r="F36" s="378">
        <f t="shared" si="7"/>
        <v>0</v>
      </c>
      <c r="G36" s="377">
        <v>0</v>
      </c>
      <c r="H36" s="377">
        <v>0</v>
      </c>
      <c r="I36" s="378">
        <f t="shared" si="8"/>
        <v>0</v>
      </c>
    </row>
    <row r="37" spans="2:9">
      <c r="B37" s="569" t="s">
        <v>371</v>
      </c>
      <c r="C37" s="570"/>
      <c r="D37" s="377">
        <v>0</v>
      </c>
      <c r="E37" s="377">
        <v>0</v>
      </c>
      <c r="F37" s="378">
        <f t="shared" si="7"/>
        <v>0</v>
      </c>
      <c r="G37" s="377">
        <v>0</v>
      </c>
      <c r="H37" s="377">
        <v>0</v>
      </c>
      <c r="I37" s="378">
        <f t="shared" si="8"/>
        <v>0</v>
      </c>
    </row>
    <row r="38" spans="2:9">
      <c r="B38" s="569" t="s">
        <v>372</v>
      </c>
      <c r="C38" s="570"/>
      <c r="D38" s="377">
        <v>0</v>
      </c>
      <c r="E38" s="377">
        <v>0</v>
      </c>
      <c r="F38" s="378">
        <f t="shared" si="7"/>
        <v>0</v>
      </c>
      <c r="G38" s="377">
        <v>0</v>
      </c>
      <c r="H38" s="377">
        <v>0</v>
      </c>
      <c r="I38" s="378">
        <f t="shared" si="8"/>
        <v>0</v>
      </c>
    </row>
    <row r="39" spans="2:9">
      <c r="B39" s="569" t="s">
        <v>373</v>
      </c>
      <c r="C39" s="570"/>
      <c r="D39" s="377">
        <v>0</v>
      </c>
      <c r="E39" s="377">
        <v>0</v>
      </c>
      <c r="F39" s="378">
        <f t="shared" si="7"/>
        <v>0</v>
      </c>
      <c r="G39" s="377">
        <v>0</v>
      </c>
      <c r="H39" s="377">
        <v>0</v>
      </c>
      <c r="I39" s="378">
        <f t="shared" si="8"/>
        <v>0</v>
      </c>
    </row>
    <row r="40" spans="2:9">
      <c r="B40" s="379"/>
      <c r="C40" s="380"/>
      <c r="D40" s="383"/>
      <c r="E40" s="383"/>
      <c r="F40" s="383"/>
      <c r="G40" s="383"/>
      <c r="H40" s="383"/>
      <c r="I40" s="383"/>
    </row>
    <row r="41" spans="2:9">
      <c r="B41" s="567" t="s">
        <v>374</v>
      </c>
      <c r="C41" s="568"/>
      <c r="D41" s="384">
        <f t="shared" ref="D41:I41" si="9">SUM(D42:D45)</f>
        <v>118938219</v>
      </c>
      <c r="E41" s="384">
        <f t="shared" si="9"/>
        <v>-58243918.120000005</v>
      </c>
      <c r="F41" s="384">
        <f t="shared" si="9"/>
        <v>60694300.879999995</v>
      </c>
      <c r="G41" s="385">
        <f t="shared" si="9"/>
        <v>60693308.840000004</v>
      </c>
      <c r="H41" s="384">
        <f t="shared" si="9"/>
        <v>60554108.840000004</v>
      </c>
      <c r="I41" s="384">
        <f t="shared" si="9"/>
        <v>992.03999999910593</v>
      </c>
    </row>
    <row r="42" spans="2:9">
      <c r="B42" s="569" t="s">
        <v>375</v>
      </c>
      <c r="C42" s="570"/>
      <c r="D42" s="382">
        <v>88938219</v>
      </c>
      <c r="E42" s="382">
        <v>-32054575.68</v>
      </c>
      <c r="F42" s="378">
        <f t="shared" ref="F42:F45" si="10">D42+E42</f>
        <v>56883643.32</v>
      </c>
      <c r="G42" s="382">
        <v>56882651.280000001</v>
      </c>
      <c r="H42" s="382">
        <v>56882651.280000001</v>
      </c>
      <c r="I42" s="378">
        <f>+F42-G42</f>
        <v>992.03999999910593</v>
      </c>
    </row>
    <row r="43" spans="2:9" ht="27" customHeight="1">
      <c r="B43" s="571" t="s">
        <v>376</v>
      </c>
      <c r="C43" s="572"/>
      <c r="D43" s="377">
        <v>0</v>
      </c>
      <c r="E43" s="377">
        <v>0</v>
      </c>
      <c r="F43" s="378">
        <f t="shared" si="10"/>
        <v>0</v>
      </c>
      <c r="G43" s="377">
        <v>0</v>
      </c>
      <c r="H43" s="377">
        <v>0</v>
      </c>
      <c r="I43" s="378">
        <f t="shared" ref="I43:I44" si="11">+F43-G43</f>
        <v>0</v>
      </c>
    </row>
    <row r="44" spans="2:9">
      <c r="B44" s="569" t="s">
        <v>377</v>
      </c>
      <c r="C44" s="570"/>
      <c r="D44" s="377">
        <v>0</v>
      </c>
      <c r="E44" s="377">
        <v>0</v>
      </c>
      <c r="F44" s="378">
        <f t="shared" si="10"/>
        <v>0</v>
      </c>
      <c r="G44" s="377">
        <v>0</v>
      </c>
      <c r="H44" s="377">
        <v>0</v>
      </c>
      <c r="I44" s="378">
        <f t="shared" si="11"/>
        <v>0</v>
      </c>
    </row>
    <row r="45" spans="2:9">
      <c r="B45" s="569" t="s">
        <v>378</v>
      </c>
      <c r="C45" s="570"/>
      <c r="D45" s="382">
        <v>30000000</v>
      </c>
      <c r="E45" s="382">
        <v>-26189342.440000001</v>
      </c>
      <c r="F45" s="378">
        <f t="shared" si="10"/>
        <v>3810657.5599999987</v>
      </c>
      <c r="G45" s="382">
        <v>3810657.56</v>
      </c>
      <c r="H45" s="382">
        <v>3671457.56</v>
      </c>
      <c r="I45" s="378">
        <f>+F45-G45</f>
        <v>0</v>
      </c>
    </row>
    <row r="46" spans="2:9">
      <c r="B46" s="386"/>
      <c r="C46" s="387"/>
      <c r="D46" s="388"/>
      <c r="E46" s="388"/>
      <c r="F46" s="388"/>
      <c r="G46" s="388"/>
      <c r="H46" s="388"/>
      <c r="I46" s="388"/>
    </row>
    <row r="47" spans="2:9">
      <c r="B47" s="389"/>
      <c r="C47" s="390" t="s">
        <v>324</v>
      </c>
      <c r="D47" s="391">
        <f t="shared" ref="D47:I47" si="12">SUM(D11,D21,D30,D41)</f>
        <v>1307962457.28</v>
      </c>
      <c r="E47" s="391">
        <f t="shared" si="12"/>
        <v>154512105.78999999</v>
      </c>
      <c r="F47" s="391">
        <f t="shared" si="12"/>
        <v>1462474563.0700002</v>
      </c>
      <c r="G47" s="391">
        <f t="shared" si="12"/>
        <v>1268802078.1199999</v>
      </c>
      <c r="H47" s="391">
        <f t="shared" si="12"/>
        <v>1205060380.4699996</v>
      </c>
      <c r="I47" s="391">
        <f t="shared" si="12"/>
        <v>193672484.94999999</v>
      </c>
    </row>
  </sheetData>
  <mergeCells count="41">
    <mergeCell ref="B13:C13"/>
    <mergeCell ref="B1:I1"/>
    <mergeCell ref="B2:I2"/>
    <mergeCell ref="B3:I3"/>
    <mergeCell ref="B4:I4"/>
    <mergeCell ref="B5:I5"/>
    <mergeCell ref="D6:K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B1" workbookViewId="0">
      <selection activeCell="B6" sqref="B6:J6"/>
    </sheetView>
  </sheetViews>
  <sheetFormatPr baseColWidth="10" defaultColWidth="0" defaultRowHeight="14.25" customHeight="1" zeroHeight="1"/>
  <cols>
    <col min="1" max="1" width="2.7109375" style="416" customWidth="1"/>
    <col min="2" max="3" width="11.42578125" style="416" customWidth="1"/>
    <col min="4" max="4" width="51.28515625" style="416" customWidth="1"/>
    <col min="5" max="10" width="15.7109375" style="416" customWidth="1"/>
    <col min="11" max="11" width="2.85546875" style="416" customWidth="1"/>
    <col min="12" max="16384" width="11.42578125" style="416" hidden="1"/>
  </cols>
  <sheetData>
    <row r="1" spans="2:10"/>
    <row r="2" spans="2:10">
      <c r="B2" s="558" t="s">
        <v>0</v>
      </c>
      <c r="C2" s="558"/>
      <c r="D2" s="558"/>
      <c r="E2" s="558"/>
      <c r="F2" s="558"/>
      <c r="G2" s="558"/>
      <c r="H2" s="558"/>
      <c r="I2" s="558"/>
      <c r="J2" s="595"/>
    </row>
    <row r="3" spans="2:10">
      <c r="B3" s="558" t="s">
        <v>266</v>
      </c>
      <c r="C3" s="558"/>
      <c r="D3" s="558"/>
      <c r="E3" s="558"/>
      <c r="F3" s="558"/>
      <c r="G3" s="558"/>
      <c r="H3" s="558"/>
      <c r="I3" s="558"/>
      <c r="J3" s="595"/>
    </row>
    <row r="4" spans="2:10">
      <c r="B4" s="558" t="s">
        <v>400</v>
      </c>
      <c r="C4" s="558"/>
      <c r="D4" s="558"/>
      <c r="E4" s="558"/>
      <c r="F4" s="558"/>
      <c r="G4" s="558"/>
      <c r="H4" s="558"/>
      <c r="I4" s="558"/>
      <c r="J4" s="595"/>
    </row>
    <row r="5" spans="2:10">
      <c r="B5" s="558" t="s">
        <v>228</v>
      </c>
      <c r="C5" s="558"/>
      <c r="D5" s="558"/>
      <c r="E5" s="558"/>
      <c r="F5" s="558"/>
      <c r="G5" s="558"/>
      <c r="H5" s="558"/>
      <c r="I5" s="558"/>
      <c r="J5" s="595"/>
    </row>
    <row r="6" spans="2:10">
      <c r="B6" s="558" t="s">
        <v>229</v>
      </c>
      <c r="C6" s="558"/>
      <c r="D6" s="558"/>
      <c r="E6" s="558"/>
      <c r="F6" s="558"/>
      <c r="G6" s="558"/>
      <c r="H6" s="558"/>
      <c r="I6" s="558"/>
      <c r="J6" s="595"/>
    </row>
    <row r="7" spans="2:10">
      <c r="B7" s="341"/>
      <c r="C7" s="341"/>
      <c r="D7" s="341"/>
      <c r="E7" s="341"/>
      <c r="F7" s="341"/>
      <c r="G7" s="341"/>
      <c r="H7" s="341"/>
      <c r="I7" s="341"/>
      <c r="J7" s="341"/>
    </row>
    <row r="8" spans="2:10">
      <c r="B8" s="574" t="s">
        <v>75</v>
      </c>
      <c r="C8" s="596"/>
      <c r="D8" s="575"/>
      <c r="E8" s="599" t="s">
        <v>401</v>
      </c>
      <c r="F8" s="600"/>
      <c r="G8" s="600"/>
      <c r="H8" s="600"/>
      <c r="I8" s="601"/>
      <c r="J8" s="602" t="s">
        <v>269</v>
      </c>
    </row>
    <row r="9" spans="2:10" ht="24">
      <c r="B9" s="576"/>
      <c r="C9" s="597"/>
      <c r="D9" s="577"/>
      <c r="E9" s="417" t="s">
        <v>270</v>
      </c>
      <c r="F9" s="418" t="s">
        <v>271</v>
      </c>
      <c r="G9" s="419" t="s">
        <v>235</v>
      </c>
      <c r="H9" s="419" t="s">
        <v>236</v>
      </c>
      <c r="I9" s="415" t="s">
        <v>272</v>
      </c>
      <c r="J9" s="603"/>
    </row>
    <row r="10" spans="2:10">
      <c r="B10" s="578"/>
      <c r="C10" s="598"/>
      <c r="D10" s="579"/>
      <c r="E10" s="420">
        <v>1</v>
      </c>
      <c r="F10" s="420">
        <v>2</v>
      </c>
      <c r="G10" s="420" t="s">
        <v>273</v>
      </c>
      <c r="H10" s="420">
        <v>4</v>
      </c>
      <c r="I10" s="421">
        <v>5</v>
      </c>
      <c r="J10" s="420" t="s">
        <v>274</v>
      </c>
    </row>
    <row r="11" spans="2:10" s="422" customFormat="1">
      <c r="B11" s="587" t="s">
        <v>402</v>
      </c>
      <c r="C11" s="588"/>
      <c r="D11" s="589"/>
      <c r="E11" s="430">
        <f t="shared" ref="E11:J11" si="0">SUM(E12,E15,E24,E28,E31,E36)</f>
        <v>1189024238.28</v>
      </c>
      <c r="F11" s="430">
        <f t="shared" si="0"/>
        <v>212756023.91000003</v>
      </c>
      <c r="G11" s="430">
        <f t="shared" si="0"/>
        <v>1401780262.1900001</v>
      </c>
      <c r="H11" s="430">
        <f t="shared" si="0"/>
        <v>1208108769.28</v>
      </c>
      <c r="I11" s="430">
        <f t="shared" si="0"/>
        <v>1144506271.6300001</v>
      </c>
      <c r="J11" s="430">
        <f t="shared" si="0"/>
        <v>193671492.91000003</v>
      </c>
    </row>
    <row r="12" spans="2:10" s="422" customFormat="1">
      <c r="B12" s="431"/>
      <c r="C12" s="585" t="s">
        <v>403</v>
      </c>
      <c r="D12" s="586"/>
      <c r="E12" s="432">
        <f t="shared" ref="E12:J12" si="1">SUM(E13:E14)</f>
        <v>0</v>
      </c>
      <c r="F12" s="432">
        <f t="shared" si="1"/>
        <v>0</v>
      </c>
      <c r="G12" s="432">
        <f t="shared" si="1"/>
        <v>0</v>
      </c>
      <c r="H12" s="432">
        <f t="shared" si="1"/>
        <v>0</v>
      </c>
      <c r="I12" s="432">
        <f t="shared" si="1"/>
        <v>0</v>
      </c>
      <c r="J12" s="432">
        <f t="shared" si="1"/>
        <v>0</v>
      </c>
    </row>
    <row r="13" spans="2:10" s="422" customFormat="1">
      <c r="B13" s="431"/>
      <c r="C13" s="433"/>
      <c r="D13" s="434" t="s">
        <v>404</v>
      </c>
      <c r="E13" s="435">
        <v>0</v>
      </c>
      <c r="F13" s="435">
        <v>0</v>
      </c>
      <c r="G13" s="423">
        <f t="shared" ref="G13:G38" si="2">IF(AND(F13&gt;=0,E13&gt;=0),SUM(E13:F13),"-")</f>
        <v>0</v>
      </c>
      <c r="H13" s="435">
        <v>0</v>
      </c>
      <c r="I13" s="435">
        <v>0</v>
      </c>
      <c r="J13" s="424">
        <f t="shared" ref="J13:J14" si="3">IF(AND(H13&gt;=0,G13&gt;=0),(G13-H13),"-")</f>
        <v>0</v>
      </c>
    </row>
    <row r="14" spans="2:10" s="422" customFormat="1">
      <c r="B14" s="431"/>
      <c r="C14" s="433"/>
      <c r="D14" s="434" t="s">
        <v>405</v>
      </c>
      <c r="E14" s="435">
        <v>0</v>
      </c>
      <c r="F14" s="435">
        <v>0</v>
      </c>
      <c r="G14" s="423">
        <f t="shared" si="2"/>
        <v>0</v>
      </c>
      <c r="H14" s="435">
        <v>0</v>
      </c>
      <c r="I14" s="435">
        <v>0</v>
      </c>
      <c r="J14" s="424">
        <f t="shared" si="3"/>
        <v>0</v>
      </c>
    </row>
    <row r="15" spans="2:10" s="422" customFormat="1">
      <c r="B15" s="431"/>
      <c r="C15" s="585" t="s">
        <v>406</v>
      </c>
      <c r="D15" s="586"/>
      <c r="E15" s="432">
        <f t="shared" ref="E15:J15" si="4">SUM(E16:E23)</f>
        <v>813958173.74000001</v>
      </c>
      <c r="F15" s="432">
        <f t="shared" si="4"/>
        <v>51776037.939999998</v>
      </c>
      <c r="G15" s="432">
        <f t="shared" si="4"/>
        <v>865734211.68000007</v>
      </c>
      <c r="H15" s="432">
        <f t="shared" si="4"/>
        <v>737678971.90999997</v>
      </c>
      <c r="I15" s="432">
        <f t="shared" si="4"/>
        <v>704919193.36000001</v>
      </c>
      <c r="J15" s="432">
        <f t="shared" si="4"/>
        <v>128055239.77000006</v>
      </c>
    </row>
    <row r="16" spans="2:10" s="422" customFormat="1">
      <c r="B16" s="431"/>
      <c r="C16" s="433"/>
      <c r="D16" s="434" t="s">
        <v>407</v>
      </c>
      <c r="E16" s="435">
        <v>747823522</v>
      </c>
      <c r="F16" s="436">
        <v>-10434379.310000001</v>
      </c>
      <c r="G16" s="423">
        <v>737389142.69000006</v>
      </c>
      <c r="H16" s="436">
        <v>682583997</v>
      </c>
      <c r="I16" s="436">
        <v>668127262.21000004</v>
      </c>
      <c r="J16" s="424">
        <f>+G16-H16</f>
        <v>54805145.690000057</v>
      </c>
    </row>
    <row r="17" spans="2:10" s="422" customFormat="1">
      <c r="B17" s="431"/>
      <c r="C17" s="433"/>
      <c r="D17" s="434" t="s">
        <v>408</v>
      </c>
      <c r="E17" s="435">
        <v>0</v>
      </c>
      <c r="F17" s="435">
        <v>0</v>
      </c>
      <c r="G17" s="423">
        <f t="shared" si="2"/>
        <v>0</v>
      </c>
      <c r="H17" s="435">
        <v>0</v>
      </c>
      <c r="I17" s="435">
        <v>0</v>
      </c>
      <c r="J17" s="424">
        <f t="shared" ref="J17:J22" si="5">+G17-H17</f>
        <v>0</v>
      </c>
    </row>
    <row r="18" spans="2:10" s="422" customFormat="1">
      <c r="B18" s="431"/>
      <c r="C18" s="433"/>
      <c r="D18" s="434" t="s">
        <v>409</v>
      </c>
      <c r="E18" s="435">
        <v>0</v>
      </c>
      <c r="F18" s="435">
        <v>0</v>
      </c>
      <c r="G18" s="423">
        <f t="shared" si="2"/>
        <v>0</v>
      </c>
      <c r="H18" s="435">
        <v>0</v>
      </c>
      <c r="I18" s="435">
        <v>0</v>
      </c>
      <c r="J18" s="424">
        <f t="shared" si="5"/>
        <v>0</v>
      </c>
    </row>
    <row r="19" spans="2:10" s="422" customFormat="1">
      <c r="B19" s="431"/>
      <c r="C19" s="433"/>
      <c r="D19" s="434" t="s">
        <v>410</v>
      </c>
      <c r="E19" s="435">
        <v>5493956</v>
      </c>
      <c r="F19" s="436">
        <v>657127.28</v>
      </c>
      <c r="G19" s="423">
        <v>6151083.2800000003</v>
      </c>
      <c r="H19" s="436">
        <v>5771379.5</v>
      </c>
      <c r="I19" s="436">
        <v>5751492.0599999996</v>
      </c>
      <c r="J19" s="424">
        <f>+G19-H19</f>
        <v>379703.78000000026</v>
      </c>
    </row>
    <row r="20" spans="2:10" s="422" customFormat="1">
      <c r="B20" s="431"/>
      <c r="C20" s="433"/>
      <c r="D20" s="434" t="s">
        <v>411</v>
      </c>
      <c r="E20" s="435">
        <v>0</v>
      </c>
      <c r="F20" s="435">
        <v>0</v>
      </c>
      <c r="G20" s="423">
        <f t="shared" si="2"/>
        <v>0</v>
      </c>
      <c r="H20" s="435">
        <v>0</v>
      </c>
      <c r="I20" s="435">
        <v>0</v>
      </c>
      <c r="J20" s="424">
        <f t="shared" si="5"/>
        <v>0</v>
      </c>
    </row>
    <row r="21" spans="2:10" s="422" customFormat="1" ht="24">
      <c r="B21" s="431"/>
      <c r="C21" s="433"/>
      <c r="D21" s="434" t="s">
        <v>412</v>
      </c>
      <c r="E21" s="435">
        <v>0</v>
      </c>
      <c r="F21" s="435">
        <v>0</v>
      </c>
      <c r="G21" s="423">
        <f t="shared" si="2"/>
        <v>0</v>
      </c>
      <c r="H21" s="435">
        <v>0</v>
      </c>
      <c r="I21" s="435">
        <v>0</v>
      </c>
      <c r="J21" s="424">
        <f t="shared" si="5"/>
        <v>0</v>
      </c>
    </row>
    <row r="22" spans="2:10" s="422" customFormat="1">
      <c r="B22" s="431"/>
      <c r="C22" s="433"/>
      <c r="D22" s="434" t="s">
        <v>413</v>
      </c>
      <c r="E22" s="435">
        <v>0</v>
      </c>
      <c r="F22" s="435">
        <v>0</v>
      </c>
      <c r="G22" s="423">
        <f t="shared" si="2"/>
        <v>0</v>
      </c>
      <c r="H22" s="435">
        <v>0</v>
      </c>
      <c r="I22" s="435">
        <v>0</v>
      </c>
      <c r="J22" s="424">
        <f t="shared" si="5"/>
        <v>0</v>
      </c>
    </row>
    <row r="23" spans="2:10" s="422" customFormat="1">
      <c r="B23" s="431"/>
      <c r="C23" s="433"/>
      <c r="D23" s="434" t="s">
        <v>414</v>
      </c>
      <c r="E23" s="435">
        <v>60640695.740000002</v>
      </c>
      <c r="F23" s="436">
        <v>61553289.969999999</v>
      </c>
      <c r="G23" s="423">
        <v>122193985.70999999</v>
      </c>
      <c r="H23" s="436">
        <v>49323595.409999996</v>
      </c>
      <c r="I23" s="436">
        <v>31040439.09</v>
      </c>
      <c r="J23" s="424">
        <f>+G23-H23</f>
        <v>72870390.299999997</v>
      </c>
    </row>
    <row r="24" spans="2:10" s="422" customFormat="1">
      <c r="B24" s="431"/>
      <c r="C24" s="585" t="s">
        <v>415</v>
      </c>
      <c r="D24" s="586"/>
      <c r="E24" s="432">
        <f t="shared" ref="E24:J24" si="6">SUM(E25:E27)</f>
        <v>89101396</v>
      </c>
      <c r="F24" s="432">
        <f t="shared" si="6"/>
        <v>13162728.969999999</v>
      </c>
      <c r="G24" s="432">
        <f t="shared" si="6"/>
        <v>102264124.97</v>
      </c>
      <c r="H24" s="432">
        <f t="shared" si="6"/>
        <v>98816692.329999998</v>
      </c>
      <c r="I24" s="432">
        <f t="shared" si="6"/>
        <v>96909098.430000007</v>
      </c>
      <c r="J24" s="432">
        <f t="shared" si="6"/>
        <v>3447432.6400000006</v>
      </c>
    </row>
    <row r="25" spans="2:10" s="422" customFormat="1" ht="24">
      <c r="B25" s="431"/>
      <c r="C25" s="433"/>
      <c r="D25" s="434" t="s">
        <v>416</v>
      </c>
      <c r="E25" s="435">
        <v>52977631</v>
      </c>
      <c r="F25" s="436">
        <v>4157480.19</v>
      </c>
      <c r="G25" s="423">
        <v>57135111.189999998</v>
      </c>
      <c r="H25" s="436">
        <v>56054106.719999999</v>
      </c>
      <c r="I25" s="436">
        <v>55368030.310000002</v>
      </c>
      <c r="J25" s="424">
        <f>+G25-H25</f>
        <v>1081004.4699999988</v>
      </c>
    </row>
    <row r="26" spans="2:10" s="422" customFormat="1">
      <c r="B26" s="431"/>
      <c r="C26" s="433"/>
      <c r="D26" s="434" t="s">
        <v>417</v>
      </c>
      <c r="E26" s="435">
        <v>36123765</v>
      </c>
      <c r="F26" s="436">
        <v>9005248.7799999993</v>
      </c>
      <c r="G26" s="423">
        <v>45129013.780000001</v>
      </c>
      <c r="H26" s="436">
        <v>42762585.609999999</v>
      </c>
      <c r="I26" s="436">
        <v>41541068.119999997</v>
      </c>
      <c r="J26" s="424">
        <f>+G26-H26</f>
        <v>2366428.1700000018</v>
      </c>
    </row>
    <row r="27" spans="2:10" s="422" customFormat="1">
      <c r="B27" s="431"/>
      <c r="C27" s="433"/>
      <c r="D27" s="434" t="s">
        <v>418</v>
      </c>
      <c r="E27" s="435">
        <v>0</v>
      </c>
      <c r="F27" s="436">
        <v>0</v>
      </c>
      <c r="G27" s="423">
        <f t="shared" si="2"/>
        <v>0</v>
      </c>
      <c r="H27" s="436">
        <v>0</v>
      </c>
      <c r="I27" s="436">
        <v>0</v>
      </c>
      <c r="J27" s="424">
        <f>+G27-H27</f>
        <v>0</v>
      </c>
    </row>
    <row r="28" spans="2:10" s="422" customFormat="1">
      <c r="B28" s="431"/>
      <c r="C28" s="585" t="s">
        <v>419</v>
      </c>
      <c r="D28" s="586"/>
      <c r="E28" s="432">
        <f t="shared" ref="E28:J28" si="7">SUM(E29:E30)</f>
        <v>0</v>
      </c>
      <c r="F28" s="432">
        <f t="shared" si="7"/>
        <v>0</v>
      </c>
      <c r="G28" s="432">
        <f t="shared" si="7"/>
        <v>0</v>
      </c>
      <c r="H28" s="432">
        <f t="shared" si="7"/>
        <v>0</v>
      </c>
      <c r="I28" s="432">
        <f t="shared" si="7"/>
        <v>0</v>
      </c>
      <c r="J28" s="432">
        <f t="shared" si="7"/>
        <v>0</v>
      </c>
    </row>
    <row r="29" spans="2:10" s="422" customFormat="1">
      <c r="B29" s="431"/>
      <c r="C29" s="433"/>
      <c r="D29" s="434" t="s">
        <v>420</v>
      </c>
      <c r="E29" s="435">
        <v>0</v>
      </c>
      <c r="F29" s="435">
        <v>0</v>
      </c>
      <c r="G29" s="423">
        <f t="shared" si="2"/>
        <v>0</v>
      </c>
      <c r="H29" s="435">
        <v>0</v>
      </c>
      <c r="I29" s="435">
        <v>0</v>
      </c>
      <c r="J29" s="424">
        <f>+G29-H29</f>
        <v>0</v>
      </c>
    </row>
    <row r="30" spans="2:10" s="422" customFormat="1">
      <c r="B30" s="431"/>
      <c r="C30" s="433"/>
      <c r="D30" s="434" t="s">
        <v>421</v>
      </c>
      <c r="E30" s="435">
        <v>0</v>
      </c>
      <c r="F30" s="435">
        <v>0</v>
      </c>
      <c r="G30" s="423">
        <f t="shared" si="2"/>
        <v>0</v>
      </c>
      <c r="H30" s="435">
        <v>0</v>
      </c>
      <c r="I30" s="435">
        <v>0</v>
      </c>
      <c r="J30" s="424">
        <f>+G30-H30</f>
        <v>0</v>
      </c>
    </row>
    <row r="31" spans="2:10" s="422" customFormat="1">
      <c r="B31" s="431"/>
      <c r="C31" s="585" t="s">
        <v>422</v>
      </c>
      <c r="D31" s="586"/>
      <c r="E31" s="432">
        <f t="shared" ref="E31:J31" si="8">SUM(E32:E35)</f>
        <v>45744656</v>
      </c>
      <c r="F31" s="432">
        <f t="shared" si="8"/>
        <v>5204453.4800000004</v>
      </c>
      <c r="G31" s="432">
        <f t="shared" si="8"/>
        <v>50949109.479999997</v>
      </c>
      <c r="H31" s="432">
        <f t="shared" si="8"/>
        <v>46451227.990000002</v>
      </c>
      <c r="I31" s="432">
        <f t="shared" si="8"/>
        <v>45131822.710000001</v>
      </c>
      <c r="J31" s="432">
        <f t="shared" si="8"/>
        <v>4497881.4899999946</v>
      </c>
    </row>
    <row r="32" spans="2:10" s="422" customFormat="1">
      <c r="B32" s="431"/>
      <c r="C32" s="433"/>
      <c r="D32" s="434" t="s">
        <v>423</v>
      </c>
      <c r="E32" s="435">
        <v>45744656</v>
      </c>
      <c r="F32" s="436">
        <v>5204453.4800000004</v>
      </c>
      <c r="G32" s="423">
        <v>50949109.479999997</v>
      </c>
      <c r="H32" s="436">
        <v>46451227.990000002</v>
      </c>
      <c r="I32" s="436">
        <v>45131822.710000001</v>
      </c>
      <c r="J32" s="424">
        <f>+G32-H32</f>
        <v>4497881.4899999946</v>
      </c>
    </row>
    <row r="33" spans="2:10" s="422" customFormat="1">
      <c r="B33" s="431"/>
      <c r="C33" s="433"/>
      <c r="D33" s="434" t="s">
        <v>424</v>
      </c>
      <c r="E33" s="435">
        <v>0</v>
      </c>
      <c r="F33" s="435">
        <v>0</v>
      </c>
      <c r="G33" s="423">
        <f t="shared" si="2"/>
        <v>0</v>
      </c>
      <c r="H33" s="435">
        <v>0</v>
      </c>
      <c r="I33" s="435">
        <v>0</v>
      </c>
      <c r="J33" s="424">
        <f>+G33-H33</f>
        <v>0</v>
      </c>
    </row>
    <row r="34" spans="2:10" s="422" customFormat="1">
      <c r="B34" s="431"/>
      <c r="C34" s="433"/>
      <c r="D34" s="434" t="s">
        <v>425</v>
      </c>
      <c r="E34" s="435">
        <v>0</v>
      </c>
      <c r="F34" s="435">
        <v>0</v>
      </c>
      <c r="G34" s="423">
        <f t="shared" si="2"/>
        <v>0</v>
      </c>
      <c r="H34" s="435">
        <v>0</v>
      </c>
      <c r="I34" s="435">
        <v>0</v>
      </c>
      <c r="J34" s="424">
        <f>+G34-H34</f>
        <v>0</v>
      </c>
    </row>
    <row r="35" spans="2:10" s="422" customFormat="1" ht="24">
      <c r="B35" s="431"/>
      <c r="C35" s="433"/>
      <c r="D35" s="434" t="s">
        <v>426</v>
      </c>
      <c r="E35" s="435">
        <v>0</v>
      </c>
      <c r="F35" s="435">
        <v>0</v>
      </c>
      <c r="G35" s="423">
        <f>IF(AND(F35&gt;=0,E35&gt;=0),SUM(E35:F35),"-")</f>
        <v>0</v>
      </c>
      <c r="H35" s="435">
        <v>0</v>
      </c>
      <c r="I35" s="435">
        <v>0</v>
      </c>
      <c r="J35" s="424">
        <f>+G35-H35</f>
        <v>0</v>
      </c>
    </row>
    <row r="36" spans="2:10" s="422" customFormat="1">
      <c r="B36" s="431"/>
      <c r="C36" s="585" t="s">
        <v>427</v>
      </c>
      <c r="D36" s="586"/>
      <c r="E36" s="432">
        <f>SUM(E37)</f>
        <v>240220012.53999999</v>
      </c>
      <c r="F36" s="432">
        <f t="shared" ref="F36:J36" si="9">SUM(F37)</f>
        <v>142612803.52000001</v>
      </c>
      <c r="G36" s="432">
        <f t="shared" si="9"/>
        <v>382832816.06</v>
      </c>
      <c r="H36" s="432">
        <f t="shared" si="9"/>
        <v>325161877.05000001</v>
      </c>
      <c r="I36" s="432">
        <f t="shared" si="9"/>
        <v>297546157.13</v>
      </c>
      <c r="J36" s="432">
        <f t="shared" si="9"/>
        <v>57670939.00999999</v>
      </c>
    </row>
    <row r="37" spans="2:10" s="422" customFormat="1">
      <c r="B37" s="431"/>
      <c r="C37" s="433"/>
      <c r="D37" s="434" t="s">
        <v>428</v>
      </c>
      <c r="E37" s="435">
        <v>240220012.53999999</v>
      </c>
      <c r="F37" s="436">
        <v>142612803.52000001</v>
      </c>
      <c r="G37" s="423">
        <v>382832816.06</v>
      </c>
      <c r="H37" s="436">
        <v>325161877.05000001</v>
      </c>
      <c r="I37" s="436">
        <v>297546157.13</v>
      </c>
      <c r="J37" s="424">
        <f>+G37-H37</f>
        <v>57670939.00999999</v>
      </c>
    </row>
    <row r="38" spans="2:10" s="422" customFormat="1">
      <c r="B38" s="587" t="s">
        <v>429</v>
      </c>
      <c r="C38" s="588"/>
      <c r="D38" s="589"/>
      <c r="E38" s="437">
        <v>0</v>
      </c>
      <c r="F38" s="437">
        <v>0</v>
      </c>
      <c r="G38" s="425">
        <f t="shared" si="2"/>
        <v>0</v>
      </c>
      <c r="H38" s="437">
        <v>0</v>
      </c>
      <c r="I38" s="437">
        <v>0</v>
      </c>
      <c r="J38" s="426">
        <f>+G38-H38</f>
        <v>0</v>
      </c>
    </row>
    <row r="39" spans="2:10" s="422" customFormat="1">
      <c r="B39" s="587" t="s">
        <v>430</v>
      </c>
      <c r="C39" s="588"/>
      <c r="D39" s="589"/>
      <c r="E39" s="437">
        <v>88938219</v>
      </c>
      <c r="F39" s="438">
        <v>-32054575.68</v>
      </c>
      <c r="G39" s="425">
        <v>56883643.32</v>
      </c>
      <c r="H39" s="438">
        <v>56882651.280000001</v>
      </c>
      <c r="I39" s="438">
        <v>56882651.280000001</v>
      </c>
      <c r="J39" s="426">
        <f>+G39-H39</f>
        <v>992.03999999910593</v>
      </c>
    </row>
    <row r="40" spans="2:10" s="422" customFormat="1">
      <c r="B40" s="587" t="s">
        <v>431</v>
      </c>
      <c r="C40" s="588"/>
      <c r="D40" s="589"/>
      <c r="E40" s="437">
        <v>30000000</v>
      </c>
      <c r="F40" s="438">
        <v>-26189342.440000001</v>
      </c>
      <c r="G40" s="425">
        <v>3810657.56</v>
      </c>
      <c r="H40" s="438">
        <v>3810657.56</v>
      </c>
      <c r="I40" s="438">
        <v>3671457.56</v>
      </c>
      <c r="J40" s="426">
        <f>+G40-H40</f>
        <v>0</v>
      </c>
    </row>
    <row r="41" spans="2:10" s="422" customFormat="1">
      <c r="B41" s="590"/>
      <c r="C41" s="591"/>
      <c r="D41" s="592"/>
      <c r="E41" s="435"/>
      <c r="F41" s="436"/>
      <c r="G41" s="423"/>
      <c r="H41" s="436"/>
      <c r="I41" s="436"/>
      <c r="J41" s="424"/>
    </row>
    <row r="42" spans="2:10" s="422" customFormat="1">
      <c r="B42" s="348"/>
      <c r="C42" s="593" t="s">
        <v>324</v>
      </c>
      <c r="D42" s="594"/>
      <c r="E42" s="427">
        <f t="shared" ref="E42:J42" si="10">SUM(E11,E38,E39,E40,E41)</f>
        <v>1307962457.28</v>
      </c>
      <c r="F42" s="427">
        <f t="shared" si="10"/>
        <v>154512105.79000002</v>
      </c>
      <c r="G42" s="427">
        <f t="shared" si="10"/>
        <v>1462474563.0699999</v>
      </c>
      <c r="H42" s="427">
        <f t="shared" si="10"/>
        <v>1268802078.1199999</v>
      </c>
      <c r="I42" s="427">
        <f t="shared" si="10"/>
        <v>1205060380.47</v>
      </c>
      <c r="J42" s="427">
        <f t="shared" si="10"/>
        <v>193672484.95000002</v>
      </c>
    </row>
    <row r="43" spans="2:10" s="422" customFormat="1">
      <c r="E43" s="428"/>
      <c r="F43" s="428"/>
      <c r="G43" s="428"/>
      <c r="H43" s="428"/>
      <c r="I43" s="428"/>
      <c r="J43" s="428"/>
    </row>
    <row r="44" spans="2:10">
      <c r="E44" s="429"/>
      <c r="F44" s="429"/>
      <c r="G44" s="429"/>
      <c r="H44" s="429"/>
      <c r="I44" s="429"/>
      <c r="J44" s="429"/>
    </row>
    <row r="45" spans="2:10"/>
  </sheetData>
  <mergeCells count="20">
    <mergeCell ref="B8:D10"/>
    <mergeCell ref="E8:I8"/>
    <mergeCell ref="J8:J9"/>
    <mergeCell ref="B2:J2"/>
    <mergeCell ref="B3:J3"/>
    <mergeCell ref="B4:J4"/>
    <mergeCell ref="B5:J5"/>
    <mergeCell ref="B6:J6"/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ignoredErrors>
    <ignoredError sqref="J24 J28 J31 G28 J36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5"/>
  <sheetViews>
    <sheetView workbookViewId="0">
      <selection activeCell="B2" sqref="B2:E2"/>
    </sheetView>
  </sheetViews>
  <sheetFormatPr baseColWidth="10" defaultRowHeight="15"/>
  <cols>
    <col min="1" max="1" width="12" customWidth="1"/>
    <col min="2" max="2" width="33" customWidth="1"/>
    <col min="3" max="3" width="22" customWidth="1"/>
    <col min="4" max="4" width="18" customWidth="1"/>
    <col min="5" max="5" width="18.28515625" customWidth="1"/>
  </cols>
  <sheetData>
    <row r="1" spans="2:5">
      <c r="B1" s="607" t="s">
        <v>0</v>
      </c>
      <c r="C1" s="608"/>
      <c r="D1" s="608"/>
      <c r="E1" s="609"/>
    </row>
    <row r="2" spans="2:5">
      <c r="B2" s="610" t="s">
        <v>212</v>
      </c>
      <c r="C2" s="611"/>
      <c r="D2" s="611"/>
      <c r="E2" s="612"/>
    </row>
    <row r="3" spans="2:5">
      <c r="B3" s="613" t="s">
        <v>393</v>
      </c>
      <c r="C3" s="614"/>
      <c r="D3" s="614"/>
      <c r="E3" s="615"/>
    </row>
    <row r="4" spans="2:5">
      <c r="B4" s="393"/>
      <c r="C4" s="394"/>
      <c r="D4" s="394"/>
      <c r="E4" s="395"/>
    </row>
    <row r="5" spans="2:5">
      <c r="B5" s="616" t="s">
        <v>379</v>
      </c>
      <c r="C5" s="396" t="s">
        <v>380</v>
      </c>
      <c r="D5" s="396" t="s">
        <v>381</v>
      </c>
      <c r="E5" s="397" t="s">
        <v>382</v>
      </c>
    </row>
    <row r="6" spans="2:5">
      <c r="B6" s="617"/>
      <c r="C6" s="396" t="s">
        <v>383</v>
      </c>
      <c r="D6" s="396" t="s">
        <v>384</v>
      </c>
      <c r="E6" s="397" t="s">
        <v>385</v>
      </c>
    </row>
    <row r="7" spans="2:5">
      <c r="B7" s="604" t="s">
        <v>386</v>
      </c>
      <c r="C7" s="605"/>
      <c r="D7" s="605"/>
      <c r="E7" s="606"/>
    </row>
    <row r="8" spans="2:5">
      <c r="B8" s="398" t="s">
        <v>387</v>
      </c>
      <c r="C8" s="399">
        <v>0</v>
      </c>
      <c r="D8" s="399">
        <v>7092000</v>
      </c>
      <c r="E8" s="400">
        <f>-D8</f>
        <v>-7092000</v>
      </c>
    </row>
    <row r="9" spans="2:5">
      <c r="B9" s="398" t="s">
        <v>388</v>
      </c>
      <c r="C9" s="399">
        <v>0</v>
      </c>
      <c r="D9" s="399">
        <v>18260869.559999999</v>
      </c>
      <c r="E9" s="400">
        <f>-D9</f>
        <v>-18260869.559999999</v>
      </c>
    </row>
    <row r="10" spans="2:5">
      <c r="B10" s="398" t="s">
        <v>389</v>
      </c>
      <c r="C10" s="399">
        <v>0</v>
      </c>
      <c r="D10" s="399">
        <v>21000000</v>
      </c>
      <c r="E10" s="400">
        <f>-D10</f>
        <v>-21000000</v>
      </c>
    </row>
    <row r="11" spans="2:5">
      <c r="B11" s="401" t="s">
        <v>390</v>
      </c>
      <c r="C11" s="402">
        <f>SUM(C8:C10)</f>
        <v>0</v>
      </c>
      <c r="D11" s="402">
        <f>SUM(D8:D10)</f>
        <v>46352869.560000002</v>
      </c>
      <c r="E11" s="402">
        <f>SUM(E8:E10)</f>
        <v>-46352869.560000002</v>
      </c>
    </row>
    <row r="12" spans="2:5">
      <c r="B12" s="604" t="s">
        <v>83</v>
      </c>
      <c r="C12" s="605"/>
      <c r="D12" s="605"/>
      <c r="E12" s="606"/>
    </row>
    <row r="13" spans="2:5">
      <c r="B13" s="398" t="s">
        <v>391</v>
      </c>
      <c r="C13" s="403">
        <v>0</v>
      </c>
      <c r="D13" s="404">
        <v>2000000</v>
      </c>
      <c r="E13" s="404">
        <v>-2000000</v>
      </c>
    </row>
    <row r="14" spans="2:5">
      <c r="B14" s="401" t="s">
        <v>392</v>
      </c>
      <c r="C14" s="402">
        <f>SUM(C13:C13)</f>
        <v>0</v>
      </c>
      <c r="D14" s="402">
        <f>SUM(D13:D13)</f>
        <v>2000000</v>
      </c>
      <c r="E14" s="405">
        <f>SUM(E13:E13)</f>
        <v>-2000000</v>
      </c>
    </row>
    <row r="15" spans="2:5">
      <c r="B15" s="406" t="s">
        <v>124</v>
      </c>
      <c r="C15" s="407">
        <f>SUM(C11,C14)</f>
        <v>0</v>
      </c>
      <c r="D15" s="407">
        <f>SUM(D11,D14)</f>
        <v>48352869.560000002</v>
      </c>
      <c r="E15" s="407">
        <f>SUM(E11,E14)</f>
        <v>-48352869.560000002</v>
      </c>
    </row>
  </sheetData>
  <mergeCells count="6">
    <mergeCell ref="B12:E12"/>
    <mergeCell ref="B1:E1"/>
    <mergeCell ref="B2:E2"/>
    <mergeCell ref="B3:E3"/>
    <mergeCell ref="B5:B6"/>
    <mergeCell ref="B7:E7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8:E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5"/>
  <sheetViews>
    <sheetView workbookViewId="0">
      <selection activeCell="F8" sqref="F8"/>
    </sheetView>
  </sheetViews>
  <sheetFormatPr baseColWidth="10" defaultRowHeight="15"/>
  <cols>
    <col min="1" max="1" width="12" customWidth="1"/>
    <col min="2" max="2" width="43.140625" bestFit="1" customWidth="1"/>
    <col min="3" max="4" width="30.7109375" customWidth="1"/>
  </cols>
  <sheetData>
    <row r="2" spans="2:4">
      <c r="B2" s="607" t="s">
        <v>0</v>
      </c>
      <c r="C2" s="608"/>
      <c r="D2" s="609"/>
    </row>
    <row r="3" spans="2:4">
      <c r="B3" s="610" t="s">
        <v>394</v>
      </c>
      <c r="C3" s="611"/>
      <c r="D3" s="612"/>
    </row>
    <row r="4" spans="2:4">
      <c r="B4" s="613" t="s">
        <v>228</v>
      </c>
      <c r="C4" s="614"/>
      <c r="D4" s="615"/>
    </row>
    <row r="5" spans="2:4">
      <c r="B5" s="408"/>
      <c r="C5" s="394"/>
      <c r="D5" s="395"/>
    </row>
    <row r="6" spans="2:4">
      <c r="B6" s="397" t="s">
        <v>379</v>
      </c>
      <c r="C6" s="397" t="s">
        <v>236</v>
      </c>
      <c r="D6" s="397" t="s">
        <v>272</v>
      </c>
    </row>
    <row r="7" spans="2:4">
      <c r="B7" s="618" t="s">
        <v>395</v>
      </c>
      <c r="C7" s="618"/>
      <c r="D7" s="618"/>
    </row>
    <row r="8" spans="2:4">
      <c r="B8" s="409" t="s">
        <v>387</v>
      </c>
      <c r="C8" s="410">
        <v>6018412.54</v>
      </c>
      <c r="D8" s="410">
        <v>6018412.54</v>
      </c>
    </row>
    <row r="9" spans="2:4">
      <c r="B9" s="409" t="s">
        <v>388</v>
      </c>
      <c r="C9" s="366">
        <v>2367648.34</v>
      </c>
      <c r="D9" s="366">
        <v>2367648.34</v>
      </c>
    </row>
    <row r="10" spans="2:4">
      <c r="B10" s="409" t="s">
        <v>389</v>
      </c>
      <c r="C10" s="411">
        <v>123690</v>
      </c>
      <c r="D10" s="411">
        <v>123690</v>
      </c>
    </row>
    <row r="11" spans="2:4">
      <c r="B11" s="401" t="s">
        <v>396</v>
      </c>
      <c r="C11" s="412">
        <f>SUM(C8:C10)</f>
        <v>8509750.879999999</v>
      </c>
      <c r="D11" s="412">
        <f>SUM(D8:D10)</f>
        <v>8509750.879999999</v>
      </c>
    </row>
    <row r="12" spans="2:4">
      <c r="B12" s="618" t="s">
        <v>397</v>
      </c>
      <c r="C12" s="618"/>
      <c r="D12" s="618"/>
    </row>
    <row r="13" spans="2:4">
      <c r="B13" s="398" t="s">
        <v>398</v>
      </c>
      <c r="C13" s="413">
        <v>19907</v>
      </c>
      <c r="D13" s="413">
        <v>19907</v>
      </c>
    </row>
    <row r="14" spans="2:4">
      <c r="B14" s="401" t="s">
        <v>399</v>
      </c>
      <c r="C14" s="412">
        <v>19907</v>
      </c>
      <c r="D14" s="412">
        <v>19907</v>
      </c>
    </row>
    <row r="15" spans="2:4">
      <c r="B15" s="406" t="s">
        <v>124</v>
      </c>
      <c r="C15" s="414">
        <f>C14+C11</f>
        <v>8529657.879999999</v>
      </c>
      <c r="D15" s="414">
        <f>D14+D11</f>
        <v>8529657.879999999</v>
      </c>
    </row>
  </sheetData>
  <mergeCells count="5">
    <mergeCell ref="B2:D2"/>
    <mergeCell ref="B3:D3"/>
    <mergeCell ref="B4:D4"/>
    <mergeCell ref="B7:D7"/>
    <mergeCell ref="B12:D1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opLeftCell="A10" workbookViewId="0">
      <selection activeCell="G42" sqref="G42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8.5703125" customWidth="1"/>
    <col min="5" max="9" width="18.5703125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>
      <c r="B1" s="63"/>
      <c r="C1" s="64"/>
      <c r="D1" s="471"/>
      <c r="E1" s="471"/>
      <c r="F1" s="471"/>
      <c r="G1" s="472"/>
      <c r="H1" s="472"/>
      <c r="I1" s="472"/>
      <c r="J1" s="65"/>
      <c r="K1" s="472"/>
      <c r="L1" s="472"/>
      <c r="M1" s="63"/>
      <c r="N1" s="63"/>
    </row>
    <row r="2" spans="2:14">
      <c r="B2" s="63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>
      <c r="B3" s="63"/>
      <c r="C3" s="66"/>
      <c r="D3" s="473" t="s">
        <v>0</v>
      </c>
      <c r="E3" s="473"/>
      <c r="F3" s="473"/>
      <c r="G3" s="473"/>
      <c r="H3" s="473"/>
      <c r="I3" s="66"/>
      <c r="J3" s="66"/>
      <c r="K3" s="67"/>
      <c r="L3" s="67"/>
      <c r="M3" s="63"/>
      <c r="N3" s="63"/>
    </row>
    <row r="4" spans="2:14">
      <c r="B4" s="63"/>
      <c r="C4" s="66"/>
      <c r="D4" s="473" t="s">
        <v>73</v>
      </c>
      <c r="E4" s="473"/>
      <c r="F4" s="473"/>
      <c r="G4" s="473"/>
      <c r="H4" s="473"/>
      <c r="I4" s="66"/>
      <c r="J4" s="66"/>
      <c r="K4" s="67"/>
      <c r="L4" s="67"/>
      <c r="M4" s="63"/>
      <c r="N4" s="63"/>
    </row>
    <row r="5" spans="2:14">
      <c r="B5" s="63"/>
      <c r="C5" s="66"/>
      <c r="D5" s="473" t="s">
        <v>74</v>
      </c>
      <c r="E5" s="473"/>
      <c r="F5" s="473"/>
      <c r="G5" s="473"/>
      <c r="H5" s="473"/>
      <c r="I5" s="66"/>
      <c r="J5" s="66"/>
      <c r="K5" s="67"/>
      <c r="L5" s="67"/>
      <c r="M5" s="63"/>
      <c r="N5" s="63"/>
    </row>
    <row r="6" spans="2:14">
      <c r="B6" s="63"/>
      <c r="C6" s="66"/>
      <c r="D6" s="473" t="s">
        <v>3</v>
      </c>
      <c r="E6" s="473"/>
      <c r="F6" s="473"/>
      <c r="G6" s="473"/>
      <c r="H6" s="473"/>
      <c r="I6" s="66"/>
      <c r="J6" s="66"/>
      <c r="K6" s="67"/>
      <c r="L6" s="67"/>
      <c r="M6" s="63"/>
      <c r="N6" s="63"/>
    </row>
    <row r="7" spans="2:14">
      <c r="B7" s="68"/>
      <c r="C7" s="69"/>
      <c r="D7" s="456"/>
      <c r="E7" s="456"/>
      <c r="F7" s="456"/>
      <c r="G7" s="456"/>
      <c r="H7" s="456"/>
      <c r="I7" s="70"/>
      <c r="J7" s="71"/>
      <c r="K7" s="71"/>
      <c r="L7" s="71"/>
      <c r="M7" s="71"/>
      <c r="N7" s="71"/>
    </row>
    <row r="8" spans="2:14">
      <c r="B8" s="469"/>
      <c r="C8" s="469"/>
      <c r="D8" s="469"/>
      <c r="E8" s="469"/>
      <c r="F8" s="469"/>
      <c r="G8" s="469"/>
      <c r="H8" s="469"/>
      <c r="I8" s="469"/>
      <c r="J8" s="469"/>
      <c r="K8" s="63"/>
      <c r="L8" s="63"/>
      <c r="M8" s="63"/>
      <c r="N8" s="63"/>
    </row>
    <row r="9" spans="2:14">
      <c r="B9" s="469"/>
      <c r="C9" s="469"/>
      <c r="D9" s="469"/>
      <c r="E9" s="469"/>
      <c r="F9" s="469"/>
      <c r="G9" s="469"/>
      <c r="H9" s="469"/>
      <c r="I9" s="469"/>
      <c r="J9" s="469"/>
      <c r="K9" s="63"/>
      <c r="L9" s="63"/>
      <c r="M9" s="63"/>
      <c r="N9" s="63"/>
    </row>
    <row r="10" spans="2:14">
      <c r="B10" s="72"/>
      <c r="C10" s="474" t="s">
        <v>75</v>
      </c>
      <c r="D10" s="474"/>
      <c r="E10" s="73" t="s">
        <v>76</v>
      </c>
      <c r="F10" s="73" t="s">
        <v>77</v>
      </c>
      <c r="G10" s="74" t="s">
        <v>78</v>
      </c>
      <c r="H10" s="74" t="s">
        <v>79</v>
      </c>
      <c r="I10" s="74" t="s">
        <v>80</v>
      </c>
      <c r="J10" s="75"/>
      <c r="K10" s="76"/>
      <c r="L10" s="76"/>
      <c r="M10" s="76"/>
      <c r="N10" s="76"/>
    </row>
    <row r="11" spans="2:14">
      <c r="B11" s="77"/>
      <c r="C11" s="475"/>
      <c r="D11" s="475"/>
      <c r="E11" s="78">
        <v>1</v>
      </c>
      <c r="F11" s="78">
        <v>2</v>
      </c>
      <c r="G11" s="79">
        <v>3</v>
      </c>
      <c r="H11" s="79" t="s">
        <v>81</v>
      </c>
      <c r="I11" s="79" t="s">
        <v>82</v>
      </c>
      <c r="J11" s="80"/>
      <c r="K11" s="76"/>
      <c r="L11" s="76"/>
      <c r="M11" s="76"/>
      <c r="N11" s="76"/>
    </row>
    <row r="12" spans="2:14">
      <c r="B12" s="468"/>
      <c r="C12" s="469"/>
      <c r="D12" s="469"/>
      <c r="E12" s="469"/>
      <c r="F12" s="469"/>
      <c r="G12" s="469"/>
      <c r="H12" s="469"/>
      <c r="I12" s="469"/>
      <c r="J12" s="470"/>
      <c r="K12" s="63"/>
      <c r="L12" s="63"/>
      <c r="M12" s="63"/>
      <c r="N12" s="63"/>
    </row>
    <row r="13" spans="2:14">
      <c r="B13" s="464"/>
      <c r="C13" s="465"/>
      <c r="D13" s="465"/>
      <c r="E13" s="465"/>
      <c r="F13" s="465"/>
      <c r="G13" s="465"/>
      <c r="H13" s="465"/>
      <c r="I13" s="465"/>
      <c r="J13" s="466"/>
      <c r="K13" s="67"/>
      <c r="L13" s="67"/>
      <c r="M13" s="63"/>
      <c r="N13" s="63"/>
    </row>
    <row r="14" spans="2:14">
      <c r="B14" s="81"/>
      <c r="C14" s="459" t="s">
        <v>6</v>
      </c>
      <c r="D14" s="459"/>
      <c r="E14" s="82"/>
      <c r="F14" s="82"/>
      <c r="G14" s="82"/>
      <c r="H14" s="82"/>
      <c r="I14" s="82"/>
      <c r="J14" s="83"/>
      <c r="K14" s="67"/>
      <c r="L14" s="67"/>
      <c r="M14" s="63"/>
      <c r="N14" s="63"/>
    </row>
    <row r="15" spans="2:14">
      <c r="B15" s="81"/>
      <c r="C15" s="84"/>
      <c r="D15" s="84"/>
      <c r="E15" s="82"/>
      <c r="F15" s="82"/>
      <c r="G15" s="82"/>
      <c r="H15" s="82"/>
      <c r="I15" s="82"/>
      <c r="J15" s="83"/>
      <c r="K15" s="67"/>
      <c r="L15" s="67"/>
      <c r="M15" s="63"/>
      <c r="N15" s="63"/>
    </row>
    <row r="16" spans="2:14">
      <c r="B16" s="85"/>
      <c r="C16" s="467" t="s">
        <v>8</v>
      </c>
      <c r="D16" s="467"/>
      <c r="E16" s="86">
        <f>SUM(E18:E24)</f>
        <v>176497432.57999998</v>
      </c>
      <c r="F16" s="86">
        <f>SUM(F18:F24)</f>
        <v>6306930955.5500002</v>
      </c>
      <c r="G16" s="86">
        <f>SUM(G18:G24)</f>
        <v>6111760066.789999</v>
      </c>
      <c r="H16" s="86">
        <f>SUM(H18:H24)</f>
        <v>371668321.34000069</v>
      </c>
      <c r="I16" s="86">
        <f>SUM(I18:I24)</f>
        <v>195170888.76000071</v>
      </c>
      <c r="J16" s="87"/>
      <c r="K16" s="67"/>
      <c r="L16" s="67"/>
      <c r="M16" s="63"/>
      <c r="N16" s="63"/>
    </row>
    <row r="17" spans="2:15">
      <c r="B17" s="88"/>
      <c r="C17" s="64"/>
      <c r="D17" s="64"/>
      <c r="E17" s="89"/>
      <c r="F17" s="89"/>
      <c r="G17" s="89"/>
      <c r="H17" s="89"/>
      <c r="I17" s="89"/>
      <c r="J17" s="90"/>
      <c r="K17" s="67"/>
      <c r="L17" s="67"/>
      <c r="M17" s="63"/>
      <c r="N17" s="63"/>
      <c r="O17" s="63"/>
    </row>
    <row r="18" spans="2:15">
      <c r="B18" s="88"/>
      <c r="C18" s="458" t="s">
        <v>10</v>
      </c>
      <c r="D18" s="458"/>
      <c r="E18" s="91">
        <v>136588085.08999997</v>
      </c>
      <c r="F18" s="91">
        <f>3707054119.21+351194235.1+386371796.89+705403177.13+493750030.84+668925718.06</f>
        <v>6312699077.2299995</v>
      </c>
      <c r="G18" s="91">
        <f>2449529039.51+547372021.12+430952922.93+339305127.33+349245332.76+682950916.28+510473706.65+768938849.46</f>
        <v>6078767916.039999</v>
      </c>
      <c r="H18" s="92">
        <f>+E18+F18-G18</f>
        <v>370519246.28000069</v>
      </c>
      <c r="I18" s="92">
        <f>+H18-E18</f>
        <v>233931161.19000071</v>
      </c>
      <c r="J18" s="90"/>
      <c r="K18" s="67"/>
      <c r="L18" s="67"/>
      <c r="M18" s="63"/>
      <c r="N18" s="63"/>
      <c r="O18" s="63"/>
    </row>
    <row r="19" spans="2:15">
      <c r="B19" s="88"/>
      <c r="C19" s="458" t="s">
        <v>12</v>
      </c>
      <c r="D19" s="458"/>
      <c r="E19" s="91">
        <v>514589.06</v>
      </c>
      <c r="F19" s="91">
        <f>1920263.45+474875.64+185929.19+1750018.76+412873.37+252208.1+14700</f>
        <v>5010868.51</v>
      </c>
      <c r="G19" s="91">
        <f>1602897.84+197822.69+220144.67+435468.64+63566.79+259670.16+1786577.53+352653.94</f>
        <v>4918802.2600000007</v>
      </c>
      <c r="H19" s="92">
        <f t="shared" ref="H19:H24" si="0">+E19+F19-G19</f>
        <v>606655.30999999866</v>
      </c>
      <c r="I19" s="92">
        <f t="shared" ref="I19:I24" si="1">+H19-E19</f>
        <v>92066.249999998661</v>
      </c>
      <c r="J19" s="90"/>
      <c r="K19" s="67"/>
      <c r="L19" s="67"/>
      <c r="M19" s="63"/>
      <c r="N19" s="63"/>
      <c r="O19" s="63"/>
    </row>
    <row r="20" spans="2:15">
      <c r="B20" s="88"/>
      <c r="C20" s="458" t="s">
        <v>14</v>
      </c>
      <c r="D20" s="458"/>
      <c r="E20" s="91">
        <v>36558121.82</v>
      </c>
      <c r="F20" s="91">
        <f>-8361319.83-222141.22-872476.61-2101087.06-4119817.93</f>
        <v>-15676842.65</v>
      </c>
      <c r="G20" s="91">
        <f>20123640.49+312115.71</f>
        <v>20435756.199999999</v>
      </c>
      <c r="H20" s="92">
        <f t="shared" si="0"/>
        <v>445522.97000000253</v>
      </c>
      <c r="I20" s="92">
        <f t="shared" si="1"/>
        <v>-36112598.849999994</v>
      </c>
      <c r="J20" s="90"/>
      <c r="K20" s="67"/>
      <c r="L20" s="67"/>
      <c r="M20" s="63"/>
      <c r="N20" s="63"/>
      <c r="O20" s="63"/>
    </row>
    <row r="21" spans="2:15">
      <c r="B21" s="88"/>
      <c r="C21" s="458" t="s">
        <v>16</v>
      </c>
      <c r="D21" s="458"/>
      <c r="E21" s="91">
        <v>0</v>
      </c>
      <c r="F21" s="91">
        <v>0</v>
      </c>
      <c r="G21" s="91">
        <v>0</v>
      </c>
      <c r="H21" s="92">
        <f t="shared" si="0"/>
        <v>0</v>
      </c>
      <c r="I21" s="92">
        <f t="shared" si="1"/>
        <v>0</v>
      </c>
      <c r="J21" s="90"/>
      <c r="K21" s="67"/>
      <c r="L21" s="67"/>
      <c r="M21" s="63"/>
      <c r="N21" s="63"/>
      <c r="O21" s="63" t="s">
        <v>83</v>
      </c>
    </row>
    <row r="22" spans="2:15">
      <c r="B22" s="88"/>
      <c r="C22" s="458" t="s">
        <v>18</v>
      </c>
      <c r="D22" s="458"/>
      <c r="E22" s="91">
        <v>2836636.61</v>
      </c>
      <c r="F22" s="91">
        <f>4901111.91-3259.45</f>
        <v>4897852.46</v>
      </c>
      <c r="G22" s="91">
        <f>5458683.26+1896185.3+95085.95+48912.7+48321.88+18429.8+11333.28+60640.12</f>
        <v>7637592.29</v>
      </c>
      <c r="H22" s="92">
        <f t="shared" si="0"/>
        <v>96896.780000000261</v>
      </c>
      <c r="I22" s="92">
        <f t="shared" si="1"/>
        <v>-2739739.8299999996</v>
      </c>
      <c r="J22" s="90"/>
      <c r="K22" s="67"/>
      <c r="L22" s="67"/>
      <c r="M22" s="63"/>
      <c r="N22" s="63"/>
      <c r="O22" s="63"/>
    </row>
    <row r="23" spans="2:15">
      <c r="B23" s="88"/>
      <c r="C23" s="458" t="s">
        <v>20</v>
      </c>
      <c r="D23" s="458"/>
      <c r="E23" s="91">
        <v>0</v>
      </c>
      <c r="F23" s="91">
        <v>0</v>
      </c>
      <c r="G23" s="91">
        <v>0</v>
      </c>
      <c r="H23" s="92">
        <f t="shared" si="0"/>
        <v>0</v>
      </c>
      <c r="I23" s="92">
        <f t="shared" si="1"/>
        <v>0</v>
      </c>
      <c r="J23" s="90"/>
      <c r="K23" s="67"/>
      <c r="L23" s="67"/>
      <c r="M23" s="63" t="s">
        <v>83</v>
      </c>
      <c r="N23" s="63"/>
      <c r="O23" s="63"/>
    </row>
    <row r="24" spans="2:15">
      <c r="B24" s="88"/>
      <c r="C24" s="458" t="s">
        <v>22</v>
      </c>
      <c r="D24" s="458"/>
      <c r="E24" s="91">
        <v>0</v>
      </c>
      <c r="F24" s="91">
        <v>0</v>
      </c>
      <c r="G24" s="91">
        <v>0</v>
      </c>
      <c r="H24" s="92">
        <f t="shared" si="0"/>
        <v>0</v>
      </c>
      <c r="I24" s="92">
        <f t="shared" si="1"/>
        <v>0</v>
      </c>
      <c r="J24" s="90"/>
    </row>
    <row r="25" spans="2:15">
      <c r="B25" s="88"/>
      <c r="C25" s="93"/>
      <c r="D25" s="93"/>
      <c r="E25" s="94"/>
      <c r="F25" s="94"/>
      <c r="G25" s="94"/>
      <c r="H25" s="94"/>
      <c r="I25" s="94"/>
      <c r="J25" s="90"/>
    </row>
    <row r="26" spans="2:15">
      <c r="B26" s="85"/>
      <c r="C26" s="467" t="s">
        <v>27</v>
      </c>
      <c r="D26" s="467"/>
      <c r="E26" s="86">
        <v>6280246050.6599998</v>
      </c>
      <c r="F26" s="86">
        <f>SUM(F28:F36)</f>
        <v>1038562498.4599999</v>
      </c>
      <c r="G26" s="86">
        <f>SUM(G28:G36)</f>
        <v>1675300247.0900002</v>
      </c>
      <c r="H26" s="86">
        <f>+E26+F26-G26</f>
        <v>5643508302.0299997</v>
      </c>
      <c r="I26" s="86">
        <f>SUM(I28:I36)</f>
        <v>-636737748.62999952</v>
      </c>
      <c r="J26" s="87"/>
    </row>
    <row r="27" spans="2:15">
      <c r="B27" s="88"/>
      <c r="C27" s="64"/>
      <c r="D27" s="93"/>
      <c r="E27" s="89"/>
      <c r="F27" s="89"/>
      <c r="G27" s="89"/>
      <c r="H27" s="89"/>
      <c r="I27" s="89"/>
      <c r="J27" s="90"/>
    </row>
    <row r="28" spans="2:15">
      <c r="B28" s="88"/>
      <c r="C28" s="458" t="s">
        <v>29</v>
      </c>
      <c r="D28" s="458"/>
      <c r="E28" s="91">
        <v>0</v>
      </c>
      <c r="F28" s="91">
        <v>0</v>
      </c>
      <c r="G28" s="91">
        <v>0</v>
      </c>
      <c r="H28" s="92">
        <f>+E28+F28-G28</f>
        <v>0</v>
      </c>
      <c r="I28" s="92">
        <f>+H28-E28</f>
        <v>0</v>
      </c>
      <c r="J28" s="90"/>
    </row>
    <row r="29" spans="2:15">
      <c r="B29" s="88"/>
      <c r="C29" s="458" t="s">
        <v>31</v>
      </c>
      <c r="D29" s="458"/>
      <c r="E29" s="91">
        <v>0</v>
      </c>
      <c r="F29" s="91">
        <v>0</v>
      </c>
      <c r="G29" s="91">
        <v>0</v>
      </c>
      <c r="H29" s="92">
        <f t="shared" ref="H29:H36" si="2">+E29+F29-G29</f>
        <v>0</v>
      </c>
      <c r="I29" s="92">
        <f t="shared" ref="I29:I36" si="3">+H29-E29</f>
        <v>0</v>
      </c>
      <c r="J29" s="90"/>
    </row>
    <row r="30" spans="2:15">
      <c r="B30" s="88"/>
      <c r="C30" s="458" t="s">
        <v>33</v>
      </c>
      <c r="D30" s="458"/>
      <c r="E30" s="91">
        <v>6395796955.3299999</v>
      </c>
      <c r="F30" s="91">
        <f>34588015.46+183052.29+740470.74+324337.31+3143819.6+12903919.88+947412422.61</f>
        <v>999296037.88999999</v>
      </c>
      <c r="G30" s="91">
        <v>1619910146.7</v>
      </c>
      <c r="H30" s="92">
        <f t="shared" si="2"/>
        <v>5775182846.5200005</v>
      </c>
      <c r="I30" s="92">
        <f t="shared" si="3"/>
        <v>-620614108.80999947</v>
      </c>
      <c r="J30" s="90"/>
    </row>
    <row r="31" spans="2:15">
      <c r="B31" s="88"/>
      <c r="C31" s="458" t="s">
        <v>84</v>
      </c>
      <c r="D31" s="458"/>
      <c r="E31" s="91">
        <v>136336440.72999999</v>
      </c>
      <c r="F31" s="91">
        <f>1175995.04+1276626.4+995578.4+1911557.28+1744344.73+380342.34+835090.24+20071626.47</f>
        <v>28391160.899999999</v>
      </c>
      <c r="G31" s="91">
        <v>14455920</v>
      </c>
      <c r="H31" s="92">
        <f t="shared" si="2"/>
        <v>150271681.63</v>
      </c>
      <c r="I31" s="92">
        <f t="shared" si="3"/>
        <v>13935240.900000006</v>
      </c>
      <c r="J31" s="90"/>
    </row>
    <row r="32" spans="2:15">
      <c r="B32" s="88"/>
      <c r="C32" s="458" t="s">
        <v>37</v>
      </c>
      <c r="D32" s="458"/>
      <c r="E32" s="91">
        <v>0</v>
      </c>
      <c r="F32" s="91">
        <f>2320000+464000</f>
        <v>2784000</v>
      </c>
      <c r="G32" s="91">
        <v>0</v>
      </c>
      <c r="H32" s="92">
        <f t="shared" si="2"/>
        <v>2784000</v>
      </c>
      <c r="I32" s="92">
        <f t="shared" si="3"/>
        <v>2784000</v>
      </c>
      <c r="J32" s="90"/>
    </row>
    <row r="33" spans="2:18">
      <c r="B33" s="88"/>
      <c r="C33" s="458" t="s">
        <v>39</v>
      </c>
      <c r="D33" s="458"/>
      <c r="E33" s="91">
        <v>-251887345.39999998</v>
      </c>
      <c r="F33" s="91">
        <v>8091299.6699999999</v>
      </c>
      <c r="G33" s="91">
        <f>14348415.41+3109076.06+3128588.86+3170578.87+2794079.34+2820080.87+4478694.91+7084666.07</f>
        <v>40934180.390000001</v>
      </c>
      <c r="H33" s="92">
        <f t="shared" si="2"/>
        <v>-284730226.12</v>
      </c>
      <c r="I33" s="92">
        <f t="shared" si="3"/>
        <v>-32842880.720000029</v>
      </c>
      <c r="J33" s="90"/>
    </row>
    <row r="34" spans="2:18">
      <c r="B34" s="88"/>
      <c r="C34" s="458" t="s">
        <v>41</v>
      </c>
      <c r="D34" s="458"/>
      <c r="E34" s="91">
        <v>0</v>
      </c>
      <c r="F34" s="91">
        <v>0</v>
      </c>
      <c r="G34" s="91">
        <v>0</v>
      </c>
      <c r="H34" s="92">
        <f t="shared" si="2"/>
        <v>0</v>
      </c>
      <c r="I34" s="92">
        <f t="shared" si="3"/>
        <v>0</v>
      </c>
      <c r="J34" s="90"/>
    </row>
    <row r="35" spans="2:18">
      <c r="B35" s="88"/>
      <c r="C35" s="458" t="s">
        <v>42</v>
      </c>
      <c r="D35" s="458"/>
      <c r="E35" s="91">
        <v>0</v>
      </c>
      <c r="F35" s="91">
        <v>0</v>
      </c>
      <c r="G35" s="91">
        <v>0</v>
      </c>
      <c r="H35" s="92">
        <f t="shared" si="2"/>
        <v>0</v>
      </c>
      <c r="I35" s="92">
        <f t="shared" si="3"/>
        <v>0</v>
      </c>
      <c r="J35" s="90"/>
    </row>
    <row r="36" spans="2:18">
      <c r="B36" s="88"/>
      <c r="C36" s="458" t="s">
        <v>44</v>
      </c>
      <c r="D36" s="458"/>
      <c r="E36" s="91">
        <v>0</v>
      </c>
      <c r="F36" s="91">
        <v>0</v>
      </c>
      <c r="G36" s="91">
        <v>0</v>
      </c>
      <c r="H36" s="92">
        <f t="shared" si="2"/>
        <v>0</v>
      </c>
      <c r="I36" s="92">
        <f t="shared" si="3"/>
        <v>0</v>
      </c>
      <c r="J36" s="90"/>
    </row>
    <row r="37" spans="2:18">
      <c r="B37" s="88"/>
      <c r="C37" s="93"/>
      <c r="D37" s="93"/>
      <c r="E37" s="94"/>
      <c r="F37" s="89"/>
      <c r="G37" s="89"/>
      <c r="H37" s="89"/>
      <c r="I37" s="89"/>
      <c r="J37" s="90"/>
    </row>
    <row r="38" spans="2:18">
      <c r="B38" s="81"/>
      <c r="C38" s="459" t="s">
        <v>85</v>
      </c>
      <c r="D38" s="459"/>
      <c r="E38" s="86">
        <v>6456743483.2399998</v>
      </c>
      <c r="F38" s="86">
        <f>+F26+F16</f>
        <v>7345493454.0100002</v>
      </c>
      <c r="G38" s="86">
        <f>+G26+G16</f>
        <v>7787060313.8799992</v>
      </c>
      <c r="H38" s="86">
        <f>+H26+H16</f>
        <v>6015176623.3700008</v>
      </c>
      <c r="I38" s="86">
        <f>+I26+I16</f>
        <v>-441566859.86999881</v>
      </c>
      <c r="J38" s="83"/>
    </row>
    <row r="39" spans="2:18">
      <c r="B39" s="460"/>
      <c r="C39" s="461"/>
      <c r="D39" s="461"/>
      <c r="E39" s="461"/>
      <c r="F39" s="461"/>
      <c r="G39" s="461"/>
      <c r="H39" s="461"/>
      <c r="I39" s="461"/>
      <c r="J39" s="462"/>
    </row>
    <row r="40" spans="2:18">
      <c r="B40" s="95"/>
      <c r="C40" s="96"/>
      <c r="D40" s="97"/>
      <c r="F40" s="95"/>
      <c r="G40" s="95"/>
      <c r="H40" s="95"/>
      <c r="I40" s="98"/>
      <c r="J40" s="95"/>
    </row>
    <row r="41" spans="2:18">
      <c r="B41" s="63"/>
      <c r="C41" s="463" t="s">
        <v>64</v>
      </c>
      <c r="D41" s="463"/>
      <c r="E41" s="463"/>
      <c r="F41" s="463"/>
      <c r="G41" s="463"/>
      <c r="H41" s="463"/>
      <c r="I41" s="463"/>
      <c r="J41" s="99"/>
      <c r="K41" s="99"/>
      <c r="L41" s="63"/>
      <c r="M41" s="63"/>
      <c r="N41" s="63"/>
      <c r="O41" s="63"/>
      <c r="P41" s="63"/>
      <c r="Q41" s="63"/>
      <c r="R41" s="63"/>
    </row>
    <row r="42" spans="2:18">
      <c r="B42" s="63"/>
      <c r="C42" s="99"/>
      <c r="D42" s="100"/>
      <c r="E42" s="101"/>
      <c r="F42" s="101"/>
      <c r="G42" s="63"/>
      <c r="H42" s="102"/>
      <c r="I42" s="100"/>
      <c r="J42" s="101"/>
      <c r="K42" s="101"/>
      <c r="L42" s="63"/>
      <c r="M42" s="63"/>
      <c r="N42" s="63"/>
      <c r="O42" s="63"/>
      <c r="P42" s="63"/>
      <c r="Q42" s="63"/>
      <c r="R42" s="63"/>
    </row>
    <row r="43" spans="2:18">
      <c r="B43" s="63"/>
      <c r="C43" s="443" t="s">
        <v>86</v>
      </c>
      <c r="D43" s="443"/>
      <c r="E43" s="101"/>
      <c r="F43" s="443" t="s">
        <v>88</v>
      </c>
      <c r="G43" s="443"/>
      <c r="H43" s="443"/>
      <c r="I43" s="443"/>
      <c r="J43" s="101"/>
      <c r="K43" s="101"/>
      <c r="L43" s="63"/>
      <c r="M43" s="63"/>
      <c r="N43" s="63"/>
      <c r="O43" s="63"/>
      <c r="P43" s="63"/>
      <c r="Q43" s="63"/>
      <c r="R43" s="63"/>
    </row>
    <row r="44" spans="2:18">
      <c r="B44" s="63"/>
      <c r="C44" s="444" t="s">
        <v>87</v>
      </c>
      <c r="D44" s="444"/>
      <c r="E44" s="103"/>
      <c r="F44" s="444" t="s">
        <v>68</v>
      </c>
      <c r="G44" s="444"/>
      <c r="H44" s="443" t="s">
        <v>69</v>
      </c>
      <c r="I44" s="443"/>
      <c r="J44" s="104"/>
      <c r="K44" s="63"/>
      <c r="Q44" s="63"/>
      <c r="R44" s="63"/>
    </row>
    <row r="45" spans="2:18" ht="15" customHeight="1">
      <c r="B45" s="63"/>
      <c r="C45" s="457" t="s">
        <v>70</v>
      </c>
      <c r="D45" s="457"/>
      <c r="E45" s="105"/>
      <c r="F45" s="440" t="s">
        <v>71</v>
      </c>
      <c r="G45" s="440"/>
      <c r="H45" s="439" t="s">
        <v>72</v>
      </c>
      <c r="I45" s="439"/>
      <c r="J45" s="104"/>
      <c r="K45" s="63"/>
      <c r="Q45" s="63"/>
      <c r="R45" s="63"/>
    </row>
    <row r="46" spans="2:18">
      <c r="C46" s="63"/>
      <c r="D46" s="63"/>
      <c r="E46" s="106"/>
      <c r="F46" s="63"/>
      <c r="G46" s="63"/>
      <c r="H46" s="63"/>
    </row>
    <row r="47" spans="2:18" hidden="1">
      <c r="C47" s="63"/>
      <c r="D47" s="63"/>
      <c r="E47" s="106"/>
      <c r="F47" s="63"/>
      <c r="G47" s="63"/>
      <c r="H47" s="63"/>
    </row>
  </sheetData>
  <mergeCells count="43">
    <mergeCell ref="B12:J12"/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4:D44"/>
    <mergeCell ref="F44:G44"/>
    <mergeCell ref="H44:I44"/>
    <mergeCell ref="C45:D45"/>
    <mergeCell ref="F45:G45"/>
    <mergeCell ref="H45:I4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8:F22 G18:G22 F30:F33 G3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topLeftCell="A31" workbookViewId="0">
      <selection activeCell="J47" sqref="J47"/>
    </sheetView>
  </sheetViews>
  <sheetFormatPr baseColWidth="10" defaultColWidth="0" defaultRowHeight="15" customHeight="1" zeroHeight="1"/>
  <cols>
    <col min="1" max="1" width="2.42578125" style="107" customWidth="1"/>
    <col min="2" max="2" width="3" style="107" customWidth="1"/>
    <col min="3" max="3" width="11.42578125" style="107" customWidth="1"/>
    <col min="4" max="4" width="14.140625" style="107" customWidth="1"/>
    <col min="5" max="5" width="29.140625" style="107" customWidth="1"/>
    <col min="6" max="6" width="2.85546875" style="107" customWidth="1"/>
    <col min="7" max="7" width="21" style="107" customWidth="1"/>
    <col min="8" max="8" width="19.28515625" style="107" customWidth="1"/>
    <col min="9" max="9" width="20" style="107" customWidth="1"/>
    <col min="10" max="10" width="19.7109375" style="107" customWidth="1"/>
    <col min="11" max="11" width="2.7109375" style="107" customWidth="1"/>
    <col min="12" max="12" width="3.7109375" style="107" customWidth="1"/>
    <col min="13" max="18" width="0" style="107" hidden="1" customWidth="1"/>
    <col min="19" max="16384" width="11.42578125" style="107" hidden="1"/>
  </cols>
  <sheetData>
    <row r="1" spans="2:11"/>
    <row r="2" spans="2:11" ht="15.75">
      <c r="C2" s="108"/>
      <c r="D2" s="486" t="s">
        <v>0</v>
      </c>
      <c r="E2" s="486"/>
      <c r="F2" s="486"/>
      <c r="G2" s="486"/>
      <c r="H2" s="486"/>
      <c r="I2" s="486"/>
      <c r="J2" s="108"/>
      <c r="K2" s="108"/>
    </row>
    <row r="3" spans="2:11" ht="15.75">
      <c r="C3" s="108"/>
      <c r="D3" s="486" t="s">
        <v>89</v>
      </c>
      <c r="E3" s="486"/>
      <c r="F3" s="486"/>
      <c r="G3" s="486"/>
      <c r="H3" s="486"/>
      <c r="I3" s="486"/>
      <c r="J3" s="108"/>
      <c r="K3" s="108"/>
    </row>
    <row r="4" spans="2:11" ht="15.75">
      <c r="C4" s="108"/>
      <c r="D4" s="486" t="s">
        <v>74</v>
      </c>
      <c r="E4" s="486"/>
      <c r="F4" s="486"/>
      <c r="G4" s="486"/>
      <c r="H4" s="486"/>
      <c r="I4" s="486"/>
      <c r="J4" s="108"/>
      <c r="K4" s="108"/>
    </row>
    <row r="5" spans="2:11">
      <c r="C5" s="108"/>
      <c r="D5" s="487" t="s">
        <v>3</v>
      </c>
      <c r="E5" s="487"/>
      <c r="F5" s="487"/>
      <c r="G5" s="487"/>
      <c r="H5" s="487"/>
      <c r="I5" s="487"/>
      <c r="J5" s="108"/>
      <c r="K5" s="108"/>
    </row>
    <row r="6" spans="2:11">
      <c r="B6" s="9"/>
      <c r="C6" s="7"/>
      <c r="D6" s="456"/>
      <c r="E6" s="456"/>
      <c r="F6" s="456"/>
      <c r="G6" s="456"/>
      <c r="H6" s="456"/>
      <c r="I6" s="456"/>
      <c r="J6" s="11"/>
      <c r="K6" s="109"/>
    </row>
    <row r="7" spans="2:11" ht="24">
      <c r="B7" s="110"/>
      <c r="C7" s="481" t="s">
        <v>90</v>
      </c>
      <c r="D7" s="481"/>
      <c r="E7" s="481"/>
      <c r="F7" s="111"/>
      <c r="G7" s="112" t="s">
        <v>91</v>
      </c>
      <c r="H7" s="112" t="s">
        <v>92</v>
      </c>
      <c r="I7" s="111" t="s">
        <v>93</v>
      </c>
      <c r="J7" s="111" t="s">
        <v>94</v>
      </c>
      <c r="K7" s="113"/>
    </row>
    <row r="8" spans="2:11">
      <c r="B8" s="114"/>
      <c r="C8" s="482"/>
      <c r="D8" s="482"/>
      <c r="E8" s="482"/>
      <c r="F8" s="482"/>
      <c r="G8" s="482"/>
      <c r="H8" s="482"/>
      <c r="I8" s="482"/>
      <c r="J8" s="482"/>
      <c r="K8" s="483"/>
    </row>
    <row r="9" spans="2:11">
      <c r="B9" s="17"/>
      <c r="C9" s="484"/>
      <c r="D9" s="484"/>
      <c r="E9" s="484"/>
      <c r="F9" s="484"/>
      <c r="G9" s="484"/>
      <c r="H9" s="484"/>
      <c r="I9" s="484"/>
      <c r="J9" s="484"/>
      <c r="K9" s="485"/>
    </row>
    <row r="10" spans="2:11">
      <c r="B10" s="17"/>
      <c r="C10" s="478" t="s">
        <v>95</v>
      </c>
      <c r="D10" s="478"/>
      <c r="E10" s="478"/>
      <c r="F10" s="115"/>
      <c r="G10" s="115"/>
      <c r="H10" s="115"/>
      <c r="I10" s="115"/>
      <c r="J10" s="115"/>
      <c r="K10" s="116"/>
    </row>
    <row r="11" spans="2:11">
      <c r="B11" s="117"/>
      <c r="C11" s="480" t="s">
        <v>96</v>
      </c>
      <c r="D11" s="480"/>
      <c r="E11" s="480"/>
      <c r="F11" s="23"/>
      <c r="G11" s="23"/>
      <c r="H11" s="23"/>
      <c r="I11" s="23"/>
      <c r="J11" s="23"/>
      <c r="K11" s="118"/>
    </row>
    <row r="12" spans="2:11">
      <c r="B12" s="117"/>
      <c r="C12" s="478" t="s">
        <v>97</v>
      </c>
      <c r="D12" s="478"/>
      <c r="E12" s="478"/>
      <c r="F12" s="23"/>
      <c r="G12" s="119"/>
      <c r="H12" s="119"/>
      <c r="I12" s="120">
        <v>-47632869.560000002</v>
      </c>
      <c r="J12" s="120">
        <f>+J13+J19</f>
        <v>-25352869.559999999</v>
      </c>
      <c r="K12" s="121"/>
    </row>
    <row r="13" spans="2:11">
      <c r="B13" s="122"/>
      <c r="C13" s="123"/>
      <c r="D13" s="442" t="s">
        <v>98</v>
      </c>
      <c r="E13" s="442"/>
      <c r="F13" s="23"/>
      <c r="G13" s="124"/>
      <c r="H13" s="124"/>
      <c r="I13" s="125">
        <v>-45632869.560000002</v>
      </c>
      <c r="J13" s="125">
        <f>SUM(J14:J16)</f>
        <v>-25352869.559999999</v>
      </c>
      <c r="K13" s="126"/>
    </row>
    <row r="14" spans="2:11">
      <c r="B14" s="122"/>
      <c r="C14" s="123"/>
      <c r="D14" s="50"/>
      <c r="E14" s="50"/>
      <c r="F14" s="23"/>
      <c r="G14" s="124" t="s">
        <v>99</v>
      </c>
      <c r="H14" s="124" t="s">
        <v>100</v>
      </c>
      <c r="I14" s="125">
        <v>-21000000</v>
      </c>
      <c r="J14" s="125">
        <v>0</v>
      </c>
      <c r="K14" s="126"/>
    </row>
    <row r="15" spans="2:11">
      <c r="B15" s="122"/>
      <c r="C15" s="123"/>
      <c r="D15" s="50"/>
      <c r="E15" s="50"/>
      <c r="F15" s="23"/>
      <c r="G15" s="124" t="s">
        <v>99</v>
      </c>
      <c r="H15" s="124" t="s">
        <v>101</v>
      </c>
      <c r="I15" s="125">
        <v>-6372000</v>
      </c>
      <c r="J15" s="125">
        <v>-7092000</v>
      </c>
      <c r="K15" s="126"/>
    </row>
    <row r="16" spans="2:11">
      <c r="B16" s="122"/>
      <c r="C16" s="123"/>
      <c r="D16" s="50"/>
      <c r="E16" s="50"/>
      <c r="F16" s="23"/>
      <c r="G16" s="124" t="s">
        <v>99</v>
      </c>
      <c r="H16" s="124" t="s">
        <v>102</v>
      </c>
      <c r="I16" s="125">
        <v>-18260869.559999999</v>
      </c>
      <c r="J16" s="125">
        <v>-18260869.559999999</v>
      </c>
      <c r="K16" s="126"/>
    </row>
    <row r="17" spans="2:11">
      <c r="B17" s="122"/>
      <c r="C17" s="123"/>
      <c r="D17" s="442" t="s">
        <v>103</v>
      </c>
      <c r="E17" s="442"/>
      <c r="F17" s="23"/>
      <c r="G17" s="124"/>
      <c r="H17" s="124"/>
      <c r="I17" s="125">
        <v>0</v>
      </c>
      <c r="J17" s="125">
        <v>0</v>
      </c>
      <c r="K17" s="126"/>
    </row>
    <row r="18" spans="2:11">
      <c r="B18" s="122"/>
      <c r="C18" s="123"/>
      <c r="D18" s="442" t="s">
        <v>104</v>
      </c>
      <c r="E18" s="442"/>
      <c r="F18" s="23"/>
      <c r="G18" s="124"/>
      <c r="H18" s="124"/>
      <c r="I18" s="125">
        <v>0</v>
      </c>
      <c r="J18" s="125">
        <v>0</v>
      </c>
      <c r="K18" s="126"/>
    </row>
    <row r="19" spans="2:11">
      <c r="B19" s="122"/>
      <c r="C19" s="123"/>
      <c r="D19" s="21" t="s">
        <v>105</v>
      </c>
      <c r="E19" s="21"/>
      <c r="F19" s="23"/>
      <c r="G19" s="124" t="s">
        <v>99</v>
      </c>
      <c r="H19" s="127" t="s">
        <v>106</v>
      </c>
      <c r="I19" s="128">
        <v>-2000000</v>
      </c>
      <c r="J19" s="128">
        <v>0</v>
      </c>
      <c r="K19" s="126"/>
    </row>
    <row r="20" spans="2:11">
      <c r="B20" s="117"/>
      <c r="C20" s="478" t="s">
        <v>107</v>
      </c>
      <c r="D20" s="478"/>
      <c r="E20" s="478"/>
      <c r="F20" s="23"/>
      <c r="G20" s="119"/>
      <c r="H20" s="119"/>
      <c r="I20" s="120">
        <v>0</v>
      </c>
      <c r="J20" s="120">
        <v>0</v>
      </c>
      <c r="K20" s="121"/>
    </row>
    <row r="21" spans="2:11">
      <c r="B21" s="122"/>
      <c r="C21" s="123"/>
      <c r="D21" s="442" t="s">
        <v>108</v>
      </c>
      <c r="E21" s="442"/>
      <c r="F21" s="23"/>
      <c r="G21" s="124"/>
      <c r="H21" s="124"/>
      <c r="I21" s="125">
        <v>0</v>
      </c>
      <c r="J21" s="125">
        <v>0</v>
      </c>
      <c r="K21" s="126"/>
    </row>
    <row r="22" spans="2:11">
      <c r="B22" s="122"/>
      <c r="C22" s="123"/>
      <c r="D22" s="442" t="s">
        <v>109</v>
      </c>
      <c r="E22" s="442"/>
      <c r="F22" s="23"/>
      <c r="G22" s="124"/>
      <c r="H22" s="129"/>
      <c r="I22" s="125">
        <v>0</v>
      </c>
      <c r="J22" s="125">
        <v>0</v>
      </c>
      <c r="K22" s="126"/>
    </row>
    <row r="23" spans="2:11">
      <c r="B23" s="122"/>
      <c r="C23" s="123"/>
      <c r="D23" s="442" t="s">
        <v>103</v>
      </c>
      <c r="E23" s="442"/>
      <c r="F23" s="23"/>
      <c r="G23" s="124"/>
      <c r="H23" s="130"/>
      <c r="I23" s="125">
        <v>0</v>
      </c>
      <c r="J23" s="125">
        <v>0</v>
      </c>
      <c r="K23" s="126"/>
    </row>
    <row r="24" spans="2:11">
      <c r="B24" s="122"/>
      <c r="C24" s="131"/>
      <c r="D24" s="442" t="s">
        <v>104</v>
      </c>
      <c r="E24" s="442"/>
      <c r="F24" s="23"/>
      <c r="G24" s="124"/>
      <c r="H24" s="130"/>
      <c r="I24" s="125">
        <v>0</v>
      </c>
      <c r="J24" s="125">
        <v>0</v>
      </c>
      <c r="K24" s="126"/>
    </row>
    <row r="25" spans="2:11">
      <c r="B25" s="122"/>
      <c r="C25" s="123"/>
      <c r="D25" s="123"/>
      <c r="E25" s="21"/>
      <c r="F25" s="23"/>
      <c r="G25" s="132"/>
      <c r="H25" s="132"/>
      <c r="I25" s="120"/>
      <c r="J25" s="120"/>
      <c r="K25" s="126"/>
    </row>
    <row r="26" spans="2:11">
      <c r="B26" s="117"/>
      <c r="C26" s="478" t="s">
        <v>110</v>
      </c>
      <c r="D26" s="478"/>
      <c r="E26" s="478"/>
      <c r="F26" s="23"/>
      <c r="G26" s="119"/>
      <c r="H26" s="119"/>
      <c r="I26" s="120">
        <v>-47632869.560000002</v>
      </c>
      <c r="J26" s="120">
        <f>+J12</f>
        <v>-25352869.559999999</v>
      </c>
      <c r="K26" s="121"/>
    </row>
    <row r="27" spans="2:11">
      <c r="B27" s="117"/>
      <c r="C27" s="123"/>
      <c r="D27" s="123"/>
      <c r="E27" s="44"/>
      <c r="F27" s="23"/>
      <c r="G27" s="132"/>
      <c r="H27" s="132"/>
      <c r="I27" s="133"/>
      <c r="J27" s="133"/>
      <c r="K27" s="121"/>
    </row>
    <row r="28" spans="2:11">
      <c r="B28" s="117"/>
      <c r="C28" s="480" t="s">
        <v>111</v>
      </c>
      <c r="D28" s="480"/>
      <c r="E28" s="480"/>
      <c r="F28" s="23"/>
      <c r="G28" s="132"/>
      <c r="H28" s="132"/>
      <c r="I28" s="133"/>
      <c r="J28" s="133"/>
      <c r="K28" s="121"/>
    </row>
    <row r="29" spans="2:11">
      <c r="B29" s="117"/>
      <c r="C29" s="478" t="s">
        <v>97</v>
      </c>
      <c r="D29" s="478"/>
      <c r="E29" s="478"/>
      <c r="F29" s="23"/>
      <c r="G29" s="119"/>
      <c r="H29" s="119"/>
      <c r="I29" s="120">
        <v>-129147551.17999999</v>
      </c>
      <c r="J29" s="120">
        <f>+J30</f>
        <v>-103074681.62</v>
      </c>
      <c r="K29" s="121"/>
    </row>
    <row r="30" spans="2:11">
      <c r="B30" s="122"/>
      <c r="C30" s="123"/>
      <c r="D30" s="442" t="s">
        <v>98</v>
      </c>
      <c r="E30" s="442"/>
      <c r="F30" s="23"/>
      <c r="G30" s="124"/>
      <c r="H30" s="124"/>
      <c r="I30" s="125">
        <v>-129147551.17999999</v>
      </c>
      <c r="J30" s="125">
        <f>SUM(J31:J32)</f>
        <v>-103074681.62</v>
      </c>
      <c r="K30" s="126"/>
    </row>
    <row r="31" spans="2:11">
      <c r="B31" s="122"/>
      <c r="C31" s="123"/>
      <c r="D31" s="50"/>
      <c r="E31" s="50"/>
      <c r="F31" s="23"/>
      <c r="G31" s="124" t="s">
        <v>99</v>
      </c>
      <c r="H31" s="124" t="s">
        <v>112</v>
      </c>
      <c r="I31" s="125">
        <v>-95669290.299999997</v>
      </c>
      <c r="J31" s="134">
        <v>-87857290.299999997</v>
      </c>
      <c r="K31" s="126"/>
    </row>
    <row r="32" spans="2:11">
      <c r="B32" s="122"/>
      <c r="C32" s="123"/>
      <c r="D32" s="50"/>
      <c r="E32" s="50"/>
      <c r="F32" s="23"/>
      <c r="G32" s="124" t="s">
        <v>99</v>
      </c>
      <c r="H32" s="124" t="s">
        <v>113</v>
      </c>
      <c r="I32" s="125">
        <v>-33478260.879999999</v>
      </c>
      <c r="J32" s="125">
        <v>-15217391.32</v>
      </c>
      <c r="K32" s="126"/>
    </row>
    <row r="33" spans="2:11">
      <c r="B33" s="122"/>
      <c r="C33" s="131"/>
      <c r="D33" s="442" t="s">
        <v>103</v>
      </c>
      <c r="E33" s="442"/>
      <c r="F33" s="131"/>
      <c r="G33" s="135"/>
      <c r="H33" s="135"/>
      <c r="I33" s="125">
        <v>0</v>
      </c>
      <c r="J33" s="125">
        <v>0</v>
      </c>
      <c r="K33" s="126"/>
    </row>
    <row r="34" spans="2:11">
      <c r="B34" s="122"/>
      <c r="C34" s="131"/>
      <c r="D34" s="442" t="s">
        <v>104</v>
      </c>
      <c r="E34" s="442"/>
      <c r="F34" s="131"/>
      <c r="G34" s="135"/>
      <c r="H34" s="135"/>
      <c r="I34" s="125">
        <v>0</v>
      </c>
      <c r="J34" s="125">
        <v>0</v>
      </c>
      <c r="K34" s="126"/>
    </row>
    <row r="35" spans="2:11">
      <c r="B35" s="122"/>
      <c r="C35" s="123"/>
      <c r="D35" s="123"/>
      <c r="E35" s="21"/>
      <c r="F35" s="23"/>
      <c r="G35" s="132"/>
      <c r="H35" s="132"/>
      <c r="I35" s="120"/>
      <c r="J35" s="120"/>
      <c r="K35" s="126"/>
    </row>
    <row r="36" spans="2:11">
      <c r="B36" s="117"/>
      <c r="C36" s="478" t="s">
        <v>107</v>
      </c>
      <c r="D36" s="478"/>
      <c r="E36" s="478"/>
      <c r="F36" s="23"/>
      <c r="G36" s="119"/>
      <c r="H36" s="119"/>
      <c r="I36" s="120">
        <v>0</v>
      </c>
      <c r="J36" s="120">
        <v>0</v>
      </c>
      <c r="K36" s="121"/>
    </row>
    <row r="37" spans="2:11">
      <c r="B37" s="122"/>
      <c r="C37" s="123"/>
      <c r="D37" s="442" t="s">
        <v>108</v>
      </c>
      <c r="E37" s="442"/>
      <c r="F37" s="23"/>
      <c r="G37" s="124"/>
      <c r="H37" s="124"/>
      <c r="I37" s="125">
        <v>0</v>
      </c>
      <c r="J37" s="125">
        <v>0</v>
      </c>
      <c r="K37" s="126"/>
    </row>
    <row r="38" spans="2:11">
      <c r="B38" s="122"/>
      <c r="C38" s="123"/>
      <c r="D38" s="442" t="s">
        <v>109</v>
      </c>
      <c r="E38" s="442"/>
      <c r="F38" s="23"/>
      <c r="G38" s="124"/>
      <c r="H38" s="124"/>
      <c r="I38" s="125">
        <v>0</v>
      </c>
      <c r="J38" s="125">
        <v>0</v>
      </c>
      <c r="K38" s="126"/>
    </row>
    <row r="39" spans="2:11">
      <c r="B39" s="122"/>
      <c r="C39" s="123"/>
      <c r="D39" s="442" t="s">
        <v>103</v>
      </c>
      <c r="E39" s="442"/>
      <c r="F39" s="23"/>
      <c r="G39" s="124"/>
      <c r="H39" s="124"/>
      <c r="I39" s="125">
        <v>0</v>
      </c>
      <c r="J39" s="125">
        <v>0</v>
      </c>
      <c r="K39" s="126"/>
    </row>
    <row r="40" spans="2:11">
      <c r="B40" s="122"/>
      <c r="C40" s="23"/>
      <c r="D40" s="442" t="s">
        <v>104</v>
      </c>
      <c r="E40" s="442"/>
      <c r="F40" s="23"/>
      <c r="G40" s="124"/>
      <c r="H40" s="130"/>
      <c r="I40" s="125">
        <v>0</v>
      </c>
      <c r="J40" s="125">
        <v>0</v>
      </c>
      <c r="K40" s="126"/>
    </row>
    <row r="41" spans="2:11">
      <c r="B41" s="122"/>
      <c r="C41" s="23"/>
      <c r="D41" s="23"/>
      <c r="E41" s="21"/>
      <c r="F41" s="23"/>
      <c r="G41" s="132"/>
      <c r="H41" s="132"/>
      <c r="I41" s="120"/>
      <c r="J41" s="120"/>
      <c r="K41" s="126"/>
    </row>
    <row r="42" spans="2:11">
      <c r="B42" s="117"/>
      <c r="C42" s="478" t="s">
        <v>114</v>
      </c>
      <c r="D42" s="478"/>
      <c r="E42" s="478"/>
      <c r="F42" s="23"/>
      <c r="G42" s="136"/>
      <c r="H42" s="136"/>
      <c r="I42" s="120">
        <v>-129147551.17999999</v>
      </c>
      <c r="J42" s="120">
        <f>+J29</f>
        <v>-103074681.62</v>
      </c>
      <c r="K42" s="121"/>
    </row>
    <row r="43" spans="2:11">
      <c r="B43" s="122"/>
      <c r="C43" s="123"/>
      <c r="D43" s="123"/>
      <c r="E43" s="21"/>
      <c r="F43" s="23"/>
      <c r="G43" s="132"/>
      <c r="H43" s="132"/>
      <c r="I43" s="120"/>
      <c r="J43" s="120"/>
      <c r="K43" s="126"/>
    </row>
    <row r="44" spans="2:11">
      <c r="B44" s="122"/>
      <c r="C44" s="478" t="s">
        <v>115</v>
      </c>
      <c r="D44" s="478"/>
      <c r="E44" s="478"/>
      <c r="F44" s="23"/>
      <c r="G44" s="124"/>
      <c r="H44" s="124"/>
      <c r="I44" s="128">
        <v>-223251916.06999999</v>
      </c>
      <c r="J44" s="137">
        <v>-238142174.81</v>
      </c>
      <c r="K44" s="126"/>
    </row>
    <row r="45" spans="2:11">
      <c r="B45" s="122"/>
      <c r="C45" s="123"/>
      <c r="D45" s="123"/>
      <c r="E45" s="21"/>
      <c r="F45" s="23"/>
      <c r="G45" s="132"/>
      <c r="H45" s="132"/>
      <c r="I45" s="120"/>
      <c r="J45" s="120"/>
      <c r="K45" s="126"/>
    </row>
    <row r="46" spans="2:11">
      <c r="B46" s="138"/>
      <c r="C46" s="479" t="s">
        <v>116</v>
      </c>
      <c r="D46" s="479"/>
      <c r="E46" s="479"/>
      <c r="F46" s="139"/>
      <c r="G46" s="140"/>
      <c r="H46" s="140"/>
      <c r="I46" s="141">
        <v>-400032336.81</v>
      </c>
      <c r="J46" s="141">
        <f>J44+J42+J26</f>
        <v>-366569725.99000001</v>
      </c>
      <c r="K46" s="142"/>
    </row>
    <row r="47" spans="2:11">
      <c r="B47" s="149"/>
      <c r="C47" s="44"/>
      <c r="D47" s="44"/>
      <c r="E47" s="44"/>
      <c r="F47" s="23"/>
      <c r="G47" s="136"/>
      <c r="H47" s="136"/>
      <c r="I47" s="120"/>
      <c r="J47" s="120"/>
      <c r="K47" s="150"/>
    </row>
    <row r="48" spans="2:11">
      <c r="B48" s="6"/>
      <c r="C48" s="442" t="s">
        <v>64</v>
      </c>
      <c r="D48" s="442"/>
      <c r="E48" s="442"/>
      <c r="F48" s="442"/>
      <c r="G48" s="442"/>
      <c r="H48" s="442"/>
      <c r="I48" s="442"/>
      <c r="J48" s="442"/>
      <c r="K48" s="442"/>
    </row>
    <row r="49" spans="2:11">
      <c r="B49" s="6"/>
      <c r="C49" s="21"/>
      <c r="D49" s="56"/>
      <c r="E49" s="57"/>
      <c r="F49" s="57"/>
      <c r="G49" s="6"/>
      <c r="H49" s="58"/>
      <c r="I49" s="56"/>
      <c r="J49" s="57"/>
      <c r="K49" s="57"/>
    </row>
    <row r="50" spans="2:11">
      <c r="B50" s="6"/>
      <c r="C50" s="21"/>
      <c r="D50" s="476"/>
      <c r="E50" s="476"/>
      <c r="F50" s="57"/>
      <c r="G50" s="6"/>
      <c r="H50" s="477"/>
      <c r="I50" s="477"/>
      <c r="J50" s="57"/>
      <c r="K50" s="57"/>
    </row>
    <row r="51" spans="2:11">
      <c r="B51" s="6"/>
      <c r="C51" s="146" t="s">
        <v>67</v>
      </c>
      <c r="D51" s="147"/>
      <c r="E51" s="60"/>
      <c r="F51" s="57"/>
      <c r="G51" s="445" t="s">
        <v>68</v>
      </c>
      <c r="H51" s="445"/>
      <c r="I51" s="23"/>
      <c r="J51" s="147" t="s">
        <v>69</v>
      </c>
      <c r="K51" s="148"/>
    </row>
    <row r="52" spans="2:11" ht="15" customHeight="1">
      <c r="B52" s="6"/>
      <c r="C52" s="439" t="s">
        <v>70</v>
      </c>
      <c r="D52" s="439"/>
      <c r="E52" s="60"/>
      <c r="F52" s="62"/>
      <c r="G52" s="439" t="s">
        <v>117</v>
      </c>
      <c r="H52" s="439"/>
      <c r="I52" s="143"/>
      <c r="J52" s="107" t="s">
        <v>118</v>
      </c>
      <c r="K52" s="57"/>
    </row>
    <row r="53" spans="2:11">
      <c r="G53" s="144"/>
      <c r="H53" s="144"/>
      <c r="J53" s="145"/>
    </row>
    <row r="54" spans="2:11"/>
    <row r="55" spans="2:11">
      <c r="J55" s="145"/>
    </row>
    <row r="56" spans="2:11"/>
    <row r="57" spans="2:11" ht="15" customHeight="1"/>
    <row r="58" spans="2:11" ht="15" customHeight="1"/>
    <row r="59" spans="2:11" ht="15" customHeight="1"/>
    <row r="60" spans="2:11" ht="15" customHeight="1"/>
  </sheetData>
  <mergeCells count="39">
    <mergeCell ref="D2:I2"/>
    <mergeCell ref="D3:I3"/>
    <mergeCell ref="D4:I4"/>
    <mergeCell ref="D5:I5"/>
    <mergeCell ref="D6:I6"/>
    <mergeCell ref="D21:E21"/>
    <mergeCell ref="C7:E7"/>
    <mergeCell ref="C8:K8"/>
    <mergeCell ref="C9:K9"/>
    <mergeCell ref="C10:E10"/>
    <mergeCell ref="C11:E11"/>
    <mergeCell ref="C12:E12"/>
    <mergeCell ref="D13:E13"/>
    <mergeCell ref="D17:E17"/>
    <mergeCell ref="D18:E18"/>
    <mergeCell ref="C20:E20"/>
    <mergeCell ref="D38:E38"/>
    <mergeCell ref="D22:E22"/>
    <mergeCell ref="D23:E23"/>
    <mergeCell ref="D24:E24"/>
    <mergeCell ref="C26:E26"/>
    <mergeCell ref="C28:E28"/>
    <mergeCell ref="C29:E29"/>
    <mergeCell ref="D30:E30"/>
    <mergeCell ref="D33:E33"/>
    <mergeCell ref="D34:E34"/>
    <mergeCell ref="C36:E36"/>
    <mergeCell ref="D37:E37"/>
    <mergeCell ref="D39:E39"/>
    <mergeCell ref="D40:E40"/>
    <mergeCell ref="C42:E42"/>
    <mergeCell ref="C44:E44"/>
    <mergeCell ref="C46:E46"/>
    <mergeCell ref="C48:K48"/>
    <mergeCell ref="D50:E50"/>
    <mergeCell ref="H50:I50"/>
    <mergeCell ref="G51:H51"/>
    <mergeCell ref="G52:H52"/>
    <mergeCell ref="C52:D5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6"/>
  <sheetViews>
    <sheetView workbookViewId="0">
      <selection activeCell="C40" sqref="C40:J40"/>
    </sheetView>
  </sheetViews>
  <sheetFormatPr baseColWidth="10" defaultRowHeight="15"/>
  <cols>
    <col min="1" max="2" width="3.7109375" customWidth="1"/>
    <col min="3" max="3" width="11.42578125" customWidth="1"/>
    <col min="4" max="4" width="46.42578125" customWidth="1"/>
    <col min="5" max="5" width="16.42578125" customWidth="1"/>
    <col min="6" max="6" width="16.5703125" customWidth="1"/>
    <col min="7" max="7" width="21.42578125" customWidth="1"/>
    <col min="8" max="8" width="13.85546875" bestFit="1" customWidth="1"/>
    <col min="9" max="9" width="20.7109375" customWidth="1"/>
    <col min="10" max="10" width="3.42578125" customWidth="1"/>
  </cols>
  <sheetData>
    <row r="1" spans="2:10">
      <c r="B1" s="63"/>
      <c r="C1" s="64"/>
      <c r="D1" s="63"/>
      <c r="E1" s="63"/>
      <c r="F1" s="63"/>
      <c r="G1" s="63"/>
      <c r="H1" s="63"/>
      <c r="I1" s="63"/>
      <c r="J1" s="63"/>
    </row>
    <row r="2" spans="2:10">
      <c r="B2" s="63"/>
      <c r="C2" s="66"/>
      <c r="D2" s="473" t="s">
        <v>0</v>
      </c>
      <c r="E2" s="473"/>
      <c r="F2" s="473"/>
      <c r="G2" s="473"/>
      <c r="H2" s="473"/>
      <c r="I2" s="66"/>
      <c r="J2" s="66"/>
    </row>
    <row r="3" spans="2:10">
      <c r="C3" s="66"/>
      <c r="D3" s="473" t="s">
        <v>119</v>
      </c>
      <c r="E3" s="473"/>
      <c r="F3" s="473"/>
      <c r="G3" s="473"/>
      <c r="H3" s="473"/>
      <c r="I3" s="66"/>
      <c r="J3" s="66"/>
    </row>
    <row r="4" spans="2:10">
      <c r="C4" s="66"/>
      <c r="D4" s="493" t="s">
        <v>74</v>
      </c>
      <c r="E4" s="493"/>
      <c r="F4" s="493"/>
      <c r="G4" s="493"/>
      <c r="H4" s="493"/>
      <c r="I4" s="66"/>
      <c r="J4" s="66"/>
    </row>
    <row r="5" spans="2:10">
      <c r="C5" s="66"/>
      <c r="D5" s="473" t="s">
        <v>120</v>
      </c>
      <c r="E5" s="473"/>
      <c r="F5" s="473"/>
      <c r="G5" s="473"/>
      <c r="H5" s="473"/>
      <c r="I5" s="66"/>
      <c r="J5" s="66"/>
    </row>
    <row r="6" spans="2:10">
      <c r="B6" s="68"/>
      <c r="C6" s="69"/>
      <c r="D6" s="494"/>
      <c r="E6" s="494"/>
      <c r="F6" s="494"/>
      <c r="G6" s="494"/>
      <c r="H6" s="494"/>
      <c r="I6" s="494"/>
      <c r="J6" s="494"/>
    </row>
    <row r="7" spans="2:10">
      <c r="B7" s="68"/>
      <c r="C7" s="69"/>
      <c r="D7" s="456"/>
      <c r="E7" s="456"/>
      <c r="F7" s="456"/>
      <c r="G7" s="456"/>
      <c r="H7" s="456"/>
      <c r="I7" s="151"/>
      <c r="J7" s="151"/>
    </row>
    <row r="8" spans="2:10" ht="60">
      <c r="B8" s="152"/>
      <c r="C8" s="495" t="s">
        <v>75</v>
      </c>
      <c r="D8" s="495"/>
      <c r="E8" s="153" t="s">
        <v>49</v>
      </c>
      <c r="F8" s="153" t="s">
        <v>121</v>
      </c>
      <c r="G8" s="153" t="s">
        <v>122</v>
      </c>
      <c r="H8" s="153" t="s">
        <v>123</v>
      </c>
      <c r="I8" s="153" t="s">
        <v>124</v>
      </c>
      <c r="J8" s="154"/>
    </row>
    <row r="9" spans="2:10">
      <c r="B9" s="173"/>
      <c r="C9" s="174"/>
      <c r="D9" s="174"/>
      <c r="E9" s="174"/>
      <c r="F9" s="174"/>
      <c r="G9" s="174"/>
      <c r="H9" s="174"/>
      <c r="I9" s="68"/>
      <c r="J9" s="155"/>
    </row>
    <row r="10" spans="2:10">
      <c r="B10" s="88"/>
      <c r="C10" s="156"/>
      <c r="D10" s="157"/>
      <c r="E10" s="158"/>
      <c r="F10" s="91"/>
      <c r="G10" s="30"/>
      <c r="H10" s="159"/>
      <c r="I10" s="160"/>
      <c r="J10" s="161"/>
    </row>
    <row r="11" spans="2:10" ht="15.75" thickBot="1">
      <c r="B11" s="81"/>
      <c r="C11" s="492" t="s">
        <v>58</v>
      </c>
      <c r="D11" s="492"/>
      <c r="E11" s="162">
        <v>0</v>
      </c>
      <c r="F11" s="162">
        <v>-6306.4899999946356</v>
      </c>
      <c r="G11" s="162">
        <v>0</v>
      </c>
      <c r="H11" s="162">
        <v>0</v>
      </c>
      <c r="I11" s="163">
        <f>SUM(E11:H11)</f>
        <v>-6306.4899999946356</v>
      </c>
      <c r="J11" s="161"/>
    </row>
    <row r="12" spans="2:10">
      <c r="B12" s="81"/>
      <c r="C12" s="175"/>
      <c r="D12" s="104"/>
      <c r="E12" s="176"/>
      <c r="F12" s="176"/>
      <c r="G12" s="176"/>
      <c r="H12" s="176"/>
      <c r="I12" s="176"/>
      <c r="J12" s="161"/>
    </row>
    <row r="13" spans="2:10" ht="15" customHeight="1">
      <c r="B13" s="81"/>
      <c r="C13" s="491" t="s">
        <v>125</v>
      </c>
      <c r="D13" s="491"/>
      <c r="E13" s="177">
        <f>SUM(E14:E16)</f>
        <v>0</v>
      </c>
      <c r="F13" s="177"/>
      <c r="G13" s="177"/>
      <c r="H13" s="177">
        <f>SUM(H14:H16)</f>
        <v>0</v>
      </c>
      <c r="I13" s="177">
        <f>SUM(E13:H13)</f>
        <v>0</v>
      </c>
      <c r="J13" s="161"/>
    </row>
    <row r="14" spans="2:10">
      <c r="B14" s="88"/>
      <c r="C14" s="463" t="s">
        <v>126</v>
      </c>
      <c r="D14" s="463"/>
      <c r="E14" s="178">
        <v>0</v>
      </c>
      <c r="F14" s="179"/>
      <c r="G14" s="179"/>
      <c r="H14" s="178">
        <v>0</v>
      </c>
      <c r="I14" s="176">
        <f>SUM(E14:H14)</f>
        <v>0</v>
      </c>
      <c r="J14" s="161"/>
    </row>
    <row r="15" spans="2:10" ht="15" customHeight="1">
      <c r="B15" s="88"/>
      <c r="C15" s="463" t="s">
        <v>51</v>
      </c>
      <c r="D15" s="463"/>
      <c r="E15" s="178">
        <v>0</v>
      </c>
      <c r="F15" s="179"/>
      <c r="G15" s="179"/>
      <c r="H15" s="178">
        <v>0</v>
      </c>
      <c r="I15" s="176">
        <f>SUM(E15:H15)</f>
        <v>0</v>
      </c>
      <c r="J15" s="161"/>
    </row>
    <row r="16" spans="2:10" ht="15" customHeight="1">
      <c r="B16" s="88"/>
      <c r="C16" s="463" t="s">
        <v>127</v>
      </c>
      <c r="D16" s="463"/>
      <c r="E16" s="178">
        <v>0</v>
      </c>
      <c r="F16" s="179"/>
      <c r="G16" s="179"/>
      <c r="H16" s="178">
        <v>0</v>
      </c>
      <c r="I16" s="176">
        <f>SUM(E16:H16)</f>
        <v>0</v>
      </c>
      <c r="J16" s="161"/>
    </row>
    <row r="17" spans="2:11">
      <c r="B17" s="81"/>
      <c r="C17" s="175"/>
      <c r="D17" s="104"/>
      <c r="E17" s="179"/>
      <c r="F17" s="179"/>
      <c r="G17" s="179"/>
      <c r="H17" s="176"/>
      <c r="I17" s="176"/>
      <c r="J17" s="161"/>
    </row>
    <row r="18" spans="2:11" ht="15" customHeight="1">
      <c r="B18" s="81"/>
      <c r="C18" s="491" t="s">
        <v>128</v>
      </c>
      <c r="D18" s="491"/>
      <c r="E18" s="180"/>
      <c r="F18" s="177">
        <f>SUM(F20:F22)</f>
        <v>5912666084.5200005</v>
      </c>
      <c r="G18" s="177">
        <f>G19</f>
        <v>144051368.40000001</v>
      </c>
      <c r="H18" s="177">
        <f>SUM(H19:H22)</f>
        <v>0</v>
      </c>
      <c r="I18" s="177">
        <f>SUM(E18:H18)</f>
        <v>6056717452.9200001</v>
      </c>
      <c r="J18" s="161"/>
    </row>
    <row r="19" spans="2:11" ht="15" customHeight="1">
      <c r="B19" s="88"/>
      <c r="C19" s="463" t="s">
        <v>129</v>
      </c>
      <c r="D19" s="463"/>
      <c r="E19" s="179"/>
      <c r="F19" s="179"/>
      <c r="G19" s="178">
        <v>144051368.40000001</v>
      </c>
      <c r="H19" s="178">
        <v>0</v>
      </c>
      <c r="I19" s="176">
        <f>SUM(E19:H19)</f>
        <v>144051368.40000001</v>
      </c>
      <c r="J19" s="161"/>
    </row>
    <row r="20" spans="2:11" ht="15" customHeight="1">
      <c r="B20" s="88"/>
      <c r="C20" s="463" t="s">
        <v>55</v>
      </c>
      <c r="D20" s="463"/>
      <c r="E20" s="179"/>
      <c r="F20" s="178">
        <v>5912666084.5200005</v>
      </c>
      <c r="G20" s="179"/>
      <c r="H20" s="178">
        <v>0</v>
      </c>
      <c r="I20" s="176">
        <f>SUM(E20:H20)</f>
        <v>5912666084.5200005</v>
      </c>
      <c r="J20" s="161"/>
    </row>
    <row r="21" spans="2:11">
      <c r="B21" s="88"/>
      <c r="C21" s="463" t="s">
        <v>130</v>
      </c>
      <c r="D21" s="463"/>
      <c r="E21" s="179"/>
      <c r="F21" s="178">
        <v>0</v>
      </c>
      <c r="G21" s="179"/>
      <c r="H21" s="178">
        <v>0</v>
      </c>
      <c r="I21" s="176">
        <f>SUM(E21:H21)</f>
        <v>0</v>
      </c>
      <c r="J21" s="161"/>
    </row>
    <row r="22" spans="2:11">
      <c r="B22" s="88"/>
      <c r="C22" s="463" t="s">
        <v>57</v>
      </c>
      <c r="D22" s="463"/>
      <c r="E22" s="179"/>
      <c r="F22" s="178">
        <v>0</v>
      </c>
      <c r="G22" s="179"/>
      <c r="H22" s="178">
        <v>0</v>
      </c>
      <c r="I22" s="176">
        <f>SUM(E22:H22)</f>
        <v>0</v>
      </c>
      <c r="J22" s="161"/>
    </row>
    <row r="23" spans="2:11">
      <c r="B23" s="81"/>
      <c r="C23" s="175"/>
      <c r="D23" s="104"/>
      <c r="E23" s="179"/>
      <c r="F23" s="176"/>
      <c r="G23" s="179"/>
      <c r="H23" s="179"/>
      <c r="I23" s="179"/>
      <c r="J23" s="161"/>
    </row>
    <row r="24" spans="2:11" ht="15.75" thickBot="1">
      <c r="B24" s="81"/>
      <c r="C24" s="492" t="s">
        <v>131</v>
      </c>
      <c r="D24" s="492"/>
      <c r="E24" s="181">
        <f>E11+E13+E18</f>
        <v>0</v>
      </c>
      <c r="F24" s="181">
        <f>F11+F13+F18</f>
        <v>5912659778.0300007</v>
      </c>
      <c r="G24" s="181">
        <f>G11+G13+G18</f>
        <v>144051368.40000001</v>
      </c>
      <c r="H24" s="181">
        <f>H11+H13+H18</f>
        <v>0</v>
      </c>
      <c r="I24" s="181">
        <f>SUM(E24:H24)</f>
        <v>6056711146.4300003</v>
      </c>
      <c r="J24" s="161"/>
    </row>
    <row r="25" spans="2:11">
      <c r="B25" s="88"/>
      <c r="C25" s="104"/>
      <c r="D25" s="99"/>
      <c r="E25" s="176"/>
      <c r="F25" s="179"/>
      <c r="G25" s="179"/>
      <c r="H25" s="176"/>
      <c r="I25" s="176"/>
      <c r="J25" s="161"/>
    </row>
    <row r="26" spans="2:11" ht="15" customHeight="1">
      <c r="B26" s="81"/>
      <c r="C26" s="491" t="s">
        <v>132</v>
      </c>
      <c r="D26" s="491"/>
      <c r="E26" s="177">
        <f>SUM(E27:E29)</f>
        <v>0</v>
      </c>
      <c r="F26" s="180"/>
      <c r="G26" s="180"/>
      <c r="H26" s="177">
        <f>SUM(H27:H29)</f>
        <v>0</v>
      </c>
      <c r="I26" s="177">
        <f>SUM(E26:H26)</f>
        <v>0</v>
      </c>
      <c r="J26" s="161"/>
    </row>
    <row r="27" spans="2:11">
      <c r="B27" s="88"/>
      <c r="C27" s="463" t="s">
        <v>50</v>
      </c>
      <c r="D27" s="463"/>
      <c r="E27" s="178">
        <v>0</v>
      </c>
      <c r="F27" s="179"/>
      <c r="G27" s="179"/>
      <c r="H27" s="178">
        <v>0</v>
      </c>
      <c r="I27" s="176">
        <f>SUM(E27:H27)</f>
        <v>0</v>
      </c>
      <c r="J27" s="161"/>
    </row>
    <row r="28" spans="2:11" ht="15" customHeight="1">
      <c r="B28" s="88"/>
      <c r="C28" s="463" t="s">
        <v>51</v>
      </c>
      <c r="D28" s="463"/>
      <c r="E28" s="178">
        <v>0</v>
      </c>
      <c r="F28" s="179"/>
      <c r="G28" s="179"/>
      <c r="H28" s="178">
        <v>0</v>
      </c>
      <c r="I28" s="176">
        <f>SUM(E28:H28)</f>
        <v>0</v>
      </c>
      <c r="J28" s="161"/>
    </row>
    <row r="29" spans="2:11" ht="15" customHeight="1">
      <c r="B29" s="88"/>
      <c r="C29" s="463" t="s">
        <v>127</v>
      </c>
      <c r="D29" s="463"/>
      <c r="E29" s="178">
        <v>0</v>
      </c>
      <c r="F29" s="179"/>
      <c r="G29" s="179"/>
      <c r="H29" s="178">
        <v>0</v>
      </c>
      <c r="I29" s="176">
        <f>SUM(E29:H29)</f>
        <v>0</v>
      </c>
      <c r="J29" s="161"/>
    </row>
    <row r="30" spans="2:11">
      <c r="B30" s="81"/>
      <c r="C30" s="175"/>
      <c r="D30" s="104"/>
      <c r="E30" s="176"/>
      <c r="F30" s="179"/>
      <c r="G30" s="179"/>
      <c r="H30" s="176"/>
      <c r="I30" s="176"/>
      <c r="J30" s="161"/>
    </row>
    <row r="31" spans="2:11" ht="15" customHeight="1">
      <c r="B31" s="81" t="s">
        <v>83</v>
      </c>
      <c r="C31" s="491" t="s">
        <v>133</v>
      </c>
      <c r="D31" s="491"/>
      <c r="E31" s="177"/>
      <c r="F31" s="177">
        <f>+F32+F33</f>
        <v>144051368.40000001</v>
      </c>
      <c r="G31" s="177">
        <f>G32</f>
        <v>203526265.03999999</v>
      </c>
      <c r="H31" s="177">
        <f>+H32+H33+H34+H35</f>
        <v>-755681882.49000001</v>
      </c>
      <c r="I31" s="177">
        <f>SUM(E31:H31)</f>
        <v>-408104249.05000001</v>
      </c>
      <c r="J31" s="161"/>
    </row>
    <row r="32" spans="2:11" ht="15" customHeight="1">
      <c r="B32" s="88"/>
      <c r="C32" s="463" t="s">
        <v>129</v>
      </c>
      <c r="D32" s="463"/>
      <c r="E32" s="179"/>
      <c r="F32" s="178">
        <v>144051368.40000001</v>
      </c>
      <c r="G32" s="178">
        <v>203526265.03999999</v>
      </c>
      <c r="H32" s="178">
        <v>0</v>
      </c>
      <c r="I32" s="176">
        <f>SUM(E32:H32)</f>
        <v>347577633.44</v>
      </c>
      <c r="J32" s="161"/>
      <c r="K32" s="48"/>
    </row>
    <row r="33" spans="2:11" ht="15" customHeight="1">
      <c r="B33" s="88"/>
      <c r="C33" s="463" t="s">
        <v>55</v>
      </c>
      <c r="D33" s="463"/>
      <c r="E33" s="179"/>
      <c r="F33" s="178">
        <v>0</v>
      </c>
      <c r="G33" s="179"/>
      <c r="H33" s="178">
        <v>-755792534.83000004</v>
      </c>
      <c r="I33" s="176">
        <f>SUM(E33:H33)</f>
        <v>-755792534.83000004</v>
      </c>
      <c r="J33" s="161"/>
      <c r="K33" s="48"/>
    </row>
    <row r="34" spans="2:11">
      <c r="B34" s="88"/>
      <c r="C34" s="463" t="s">
        <v>130</v>
      </c>
      <c r="D34" s="463"/>
      <c r="E34" s="179"/>
      <c r="F34" s="178">
        <v>0</v>
      </c>
      <c r="G34" s="179"/>
      <c r="H34" s="178">
        <v>110652.34</v>
      </c>
      <c r="I34" s="176">
        <f>SUM(E34:H34)</f>
        <v>110652.34</v>
      </c>
      <c r="J34" s="161"/>
    </row>
    <row r="35" spans="2:11">
      <c r="B35" s="88"/>
      <c r="C35" s="463" t="s">
        <v>57</v>
      </c>
      <c r="D35" s="463"/>
      <c r="E35" s="179"/>
      <c r="F35" s="178">
        <v>0</v>
      </c>
      <c r="G35" s="179"/>
      <c r="H35" s="178">
        <v>0</v>
      </c>
      <c r="I35" s="176">
        <f>SUM(E35:H35)</f>
        <v>0</v>
      </c>
      <c r="J35" s="161"/>
    </row>
    <row r="36" spans="2:11">
      <c r="B36" s="81"/>
      <c r="C36" s="488"/>
      <c r="D36" s="488"/>
      <c r="E36" s="179"/>
      <c r="F36" s="176"/>
      <c r="G36" s="179"/>
      <c r="H36" s="179"/>
      <c r="I36" s="179"/>
      <c r="J36" s="161"/>
    </row>
    <row r="37" spans="2:11">
      <c r="B37" s="164"/>
      <c r="C37" s="489" t="s">
        <v>134</v>
      </c>
      <c r="D37" s="489"/>
      <c r="E37" s="182">
        <f>E24+E26+E31</f>
        <v>0</v>
      </c>
      <c r="F37" s="182">
        <f>F24+F26+F31</f>
        <v>6056711146.4300003</v>
      </c>
      <c r="G37" s="182">
        <v>347577633.44</v>
      </c>
      <c r="H37" s="182">
        <f>H24+H26+H31</f>
        <v>-755681882.49000001</v>
      </c>
      <c r="I37" s="182">
        <f>SUM(E37:H37)</f>
        <v>5648606897.3800001</v>
      </c>
      <c r="J37" s="165"/>
    </row>
    <row r="38" spans="2:11">
      <c r="B38" s="166"/>
      <c r="C38" s="166"/>
      <c r="D38" s="166"/>
      <c r="E38" s="166"/>
      <c r="F38" s="166"/>
      <c r="G38" s="167"/>
      <c r="H38" s="168"/>
      <c r="I38" s="167"/>
      <c r="J38" s="169"/>
    </row>
    <row r="39" spans="2:11">
      <c r="E39" s="170"/>
      <c r="F39" s="170"/>
      <c r="J39" s="157"/>
    </row>
    <row r="40" spans="2:11">
      <c r="B40" s="63"/>
      <c r="C40" s="490" t="s">
        <v>64</v>
      </c>
      <c r="D40" s="490"/>
      <c r="E40" s="490"/>
      <c r="F40" s="490"/>
      <c r="G40" s="490"/>
      <c r="H40" s="490"/>
      <c r="I40" s="490"/>
      <c r="J40" s="490"/>
      <c r="K40" s="171"/>
    </row>
    <row r="41" spans="2:11">
      <c r="B41" s="63"/>
      <c r="C41" s="99"/>
      <c r="D41" s="100"/>
      <c r="E41" s="101"/>
      <c r="F41" s="101"/>
      <c r="G41" s="63"/>
      <c r="H41" s="102"/>
      <c r="I41" s="100"/>
      <c r="J41" s="101"/>
      <c r="K41" s="101"/>
    </row>
    <row r="42" spans="2:11">
      <c r="B42" s="63"/>
      <c r="C42" s="99"/>
      <c r="D42" s="476"/>
      <c r="E42" s="476"/>
      <c r="F42" s="101"/>
      <c r="G42" s="172"/>
      <c r="H42" s="477"/>
      <c r="I42" s="477"/>
      <c r="J42" s="101"/>
      <c r="K42" s="101"/>
    </row>
    <row r="43" spans="2:11">
      <c r="B43" s="63"/>
      <c r="K43" s="101"/>
    </row>
    <row r="44" spans="2:11">
      <c r="B44" s="63"/>
      <c r="C44" s="443" t="s">
        <v>86</v>
      </c>
      <c r="D44" s="443"/>
      <c r="K44" s="101"/>
    </row>
    <row r="45" spans="2:11" ht="15" customHeight="1">
      <c r="C45" s="183" t="s">
        <v>87</v>
      </c>
      <c r="D45" s="183"/>
      <c r="E45" s="445" t="s">
        <v>68</v>
      </c>
      <c r="F45" s="445"/>
      <c r="H45" s="445" t="s">
        <v>69</v>
      </c>
      <c r="I45" s="445"/>
    </row>
    <row r="46" spans="2:11">
      <c r="C46" s="457" t="s">
        <v>70</v>
      </c>
      <c r="D46" s="457"/>
      <c r="E46" s="439" t="s">
        <v>71</v>
      </c>
      <c r="F46" s="439"/>
      <c r="H46" s="439" t="s">
        <v>72</v>
      </c>
      <c r="I46" s="439"/>
    </row>
  </sheetData>
  <mergeCells count="38">
    <mergeCell ref="C16:D16"/>
    <mergeCell ref="D2:H2"/>
    <mergeCell ref="D3:H3"/>
    <mergeCell ref="D4:H4"/>
    <mergeCell ref="D5:H5"/>
    <mergeCell ref="D6:J6"/>
    <mergeCell ref="D7:H7"/>
    <mergeCell ref="C8:D8"/>
    <mergeCell ref="C11:D11"/>
    <mergeCell ref="C13:D13"/>
    <mergeCell ref="C14:D14"/>
    <mergeCell ref="C15:D15"/>
    <mergeCell ref="C32:D32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1:D31"/>
    <mergeCell ref="D42:E42"/>
    <mergeCell ref="H42:I42"/>
    <mergeCell ref="C44:D44"/>
    <mergeCell ref="C33:D33"/>
    <mergeCell ref="C34:D34"/>
    <mergeCell ref="C35:D35"/>
    <mergeCell ref="C36:D36"/>
    <mergeCell ref="C37:D37"/>
    <mergeCell ref="C40:J40"/>
    <mergeCell ref="C46:D46"/>
    <mergeCell ref="E45:F45"/>
    <mergeCell ref="E46:F46"/>
    <mergeCell ref="H46:I46"/>
    <mergeCell ref="H45:I4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opLeftCell="E19" workbookViewId="0">
      <selection activeCell="K56" sqref="K56"/>
    </sheetView>
  </sheetViews>
  <sheetFormatPr baseColWidth="10" defaultColWidth="0" defaultRowHeight="15" customHeight="1" zeroHeight="1"/>
  <cols>
    <col min="1" max="1" width="2" style="107" customWidth="1"/>
    <col min="2" max="2" width="2.42578125" style="107" customWidth="1"/>
    <col min="3" max="3" width="22" style="107" customWidth="1"/>
    <col min="4" max="4" width="59.42578125" style="107" customWidth="1"/>
    <col min="5" max="6" width="14.7109375" style="107" customWidth="1"/>
    <col min="7" max="7" width="5.140625" style="107" customWidth="1"/>
    <col min="8" max="8" width="11.42578125" style="107" customWidth="1"/>
    <col min="9" max="9" width="56.42578125" style="107" customWidth="1"/>
    <col min="10" max="10" width="14.7109375" style="107" bestFit="1" customWidth="1"/>
    <col min="11" max="11" width="14.7109375" style="107" customWidth="1"/>
    <col min="12" max="12" width="3.7109375" style="107" customWidth="1"/>
    <col min="13" max="13" width="4.5703125" style="107" customWidth="1"/>
    <col min="14" max="16384" width="11.42578125" style="107" hidden="1"/>
  </cols>
  <sheetData>
    <row r="1" spans="2:12"/>
    <row r="2" spans="2:12" ht="20.25">
      <c r="B2" s="63"/>
      <c r="C2" s="184"/>
      <c r="D2" s="497" t="s">
        <v>0</v>
      </c>
      <c r="E2" s="497"/>
      <c r="F2" s="497"/>
      <c r="G2" s="497"/>
      <c r="H2" s="497"/>
      <c r="I2" s="497"/>
      <c r="J2" s="497"/>
      <c r="K2" s="185"/>
      <c r="L2" s="184"/>
    </row>
    <row r="3" spans="2:12" ht="20.25">
      <c r="C3" s="186"/>
      <c r="D3" s="498" t="s">
        <v>135</v>
      </c>
      <c r="E3" s="498"/>
      <c r="F3" s="498"/>
      <c r="G3" s="498"/>
      <c r="H3" s="498"/>
      <c r="I3" s="498"/>
      <c r="J3" s="498"/>
      <c r="K3" s="187"/>
      <c r="L3" s="186"/>
    </row>
    <row r="4" spans="2:12" ht="20.25">
      <c r="C4" s="186"/>
      <c r="D4" s="497" t="s">
        <v>2</v>
      </c>
      <c r="E4" s="497"/>
      <c r="F4" s="497"/>
      <c r="G4" s="497"/>
      <c r="H4" s="497"/>
      <c r="I4" s="497"/>
      <c r="J4" s="497"/>
      <c r="K4" s="187"/>
      <c r="L4" s="186"/>
    </row>
    <row r="5" spans="2:12" ht="20.25">
      <c r="C5" s="186"/>
      <c r="D5" s="498" t="s">
        <v>3</v>
      </c>
      <c r="E5" s="498"/>
      <c r="F5" s="498"/>
      <c r="G5" s="498"/>
      <c r="H5" s="498"/>
      <c r="I5" s="498"/>
      <c r="J5" s="498"/>
      <c r="K5" s="187"/>
      <c r="L5" s="186"/>
    </row>
    <row r="6" spans="2:12" ht="20.25">
      <c r="B6" s="188"/>
      <c r="C6" s="188"/>
      <c r="D6" s="189"/>
      <c r="E6" s="189"/>
      <c r="F6" s="189"/>
      <c r="G6" s="189"/>
      <c r="H6" s="189"/>
      <c r="I6" s="189"/>
      <c r="J6" s="190"/>
      <c r="K6" s="190"/>
      <c r="L6" s="63"/>
    </row>
    <row r="7" spans="2:12" ht="20.25">
      <c r="B7" s="188"/>
      <c r="C7" s="69"/>
      <c r="D7" s="499"/>
      <c r="E7" s="499"/>
      <c r="F7" s="499"/>
      <c r="G7" s="499"/>
      <c r="H7" s="499"/>
      <c r="I7" s="499"/>
      <c r="J7" s="499"/>
      <c r="K7" s="499"/>
      <c r="L7" s="63"/>
    </row>
    <row r="8" spans="2:12">
      <c r="B8" s="188"/>
      <c r="C8" s="188"/>
      <c r="D8" s="188"/>
      <c r="E8" s="188"/>
      <c r="F8" s="188"/>
      <c r="G8" s="191"/>
      <c r="H8" s="103"/>
      <c r="I8" s="103"/>
      <c r="J8" s="63"/>
      <c r="K8" s="63"/>
      <c r="L8" s="63"/>
    </row>
    <row r="9" spans="2:12">
      <c r="B9" s="194"/>
      <c r="C9" s="495" t="s">
        <v>75</v>
      </c>
      <c r="D9" s="495"/>
      <c r="E9" s="195">
        <v>2016</v>
      </c>
      <c r="F9" s="195">
        <v>2015</v>
      </c>
      <c r="G9" s="196"/>
      <c r="H9" s="495" t="s">
        <v>75</v>
      </c>
      <c r="I9" s="495"/>
      <c r="J9" s="195">
        <v>2016</v>
      </c>
      <c r="K9" s="195">
        <v>2015</v>
      </c>
      <c r="L9" s="197"/>
    </row>
    <row r="10" spans="2:12">
      <c r="B10" s="202"/>
      <c r="C10" s="496" t="s">
        <v>136</v>
      </c>
      <c r="D10" s="496"/>
      <c r="E10" s="203"/>
      <c r="F10" s="203"/>
      <c r="G10" s="64"/>
      <c r="H10" s="496" t="s">
        <v>137</v>
      </c>
      <c r="I10" s="496"/>
      <c r="J10" s="203"/>
      <c r="K10" s="203"/>
      <c r="L10" s="204"/>
    </row>
    <row r="11" spans="2:12">
      <c r="B11" s="205"/>
      <c r="C11" s="467" t="s">
        <v>138</v>
      </c>
      <c r="D11" s="467"/>
      <c r="E11" s="36">
        <f>SUM(E12:E19)</f>
        <v>507294415.21000004</v>
      </c>
      <c r="F11" s="36">
        <f>SUM(F12:F19)</f>
        <v>464525438.49999994</v>
      </c>
      <c r="G11" s="64"/>
      <c r="H11" s="496" t="s">
        <v>139</v>
      </c>
      <c r="I11" s="496"/>
      <c r="J11" s="36">
        <f>SUM(J12:J14)</f>
        <v>1002707503.6099999</v>
      </c>
      <c r="K11" s="36">
        <f>SUM(K12:K14)</f>
        <v>1093058454.8299999</v>
      </c>
      <c r="L11" s="90"/>
    </row>
    <row r="12" spans="2:12">
      <c r="B12" s="206"/>
      <c r="C12" s="463" t="s">
        <v>140</v>
      </c>
      <c r="D12" s="463"/>
      <c r="E12" s="207">
        <v>358184744.75</v>
      </c>
      <c r="F12" s="91">
        <v>303708543.38999999</v>
      </c>
      <c r="G12" s="64"/>
      <c r="H12" s="463" t="s">
        <v>141</v>
      </c>
      <c r="I12" s="463"/>
      <c r="J12" s="91">
        <v>564915817.28999996</v>
      </c>
      <c r="K12" s="91">
        <v>589867087.96000004</v>
      </c>
      <c r="L12" s="90"/>
    </row>
    <row r="13" spans="2:12">
      <c r="B13" s="206"/>
      <c r="C13" s="463" t="s">
        <v>142</v>
      </c>
      <c r="D13" s="463"/>
      <c r="E13" s="91">
        <v>0</v>
      </c>
      <c r="F13" s="91">
        <v>0</v>
      </c>
      <c r="G13" s="64"/>
      <c r="H13" s="463" t="s">
        <v>143</v>
      </c>
      <c r="I13" s="463"/>
      <c r="J13" s="91">
        <v>116422369.85000001</v>
      </c>
      <c r="K13" s="91">
        <v>136020359.66</v>
      </c>
      <c r="L13" s="90"/>
    </row>
    <row r="14" spans="2:12">
      <c r="B14" s="206"/>
      <c r="C14" s="463" t="s">
        <v>144</v>
      </c>
      <c r="D14" s="463"/>
      <c r="E14" s="91">
        <v>600000</v>
      </c>
      <c r="F14" s="91">
        <v>28649767.690000001</v>
      </c>
      <c r="G14" s="64"/>
      <c r="H14" s="463" t="s">
        <v>145</v>
      </c>
      <c r="I14" s="463"/>
      <c r="J14" s="91">
        <v>321369316.46999997</v>
      </c>
      <c r="K14" s="91">
        <v>367171007.20999998</v>
      </c>
      <c r="L14" s="90"/>
    </row>
    <row r="15" spans="2:12">
      <c r="B15" s="206"/>
      <c r="C15" s="463" t="s">
        <v>146</v>
      </c>
      <c r="D15" s="463"/>
      <c r="E15" s="91">
        <v>74243555.299999997</v>
      </c>
      <c r="F15" s="91">
        <v>85635189.019999996</v>
      </c>
      <c r="G15" s="64"/>
      <c r="H15" s="157"/>
      <c r="I15" s="99"/>
      <c r="J15" s="171"/>
      <c r="K15" s="171"/>
      <c r="L15" s="90"/>
    </row>
    <row r="16" spans="2:12">
      <c r="B16" s="206"/>
      <c r="C16" s="463" t="s">
        <v>147</v>
      </c>
      <c r="D16" s="463"/>
      <c r="E16" s="91">
        <v>3234717.56</v>
      </c>
      <c r="F16" s="91">
        <v>9442129</v>
      </c>
      <c r="G16" s="64"/>
      <c r="H16" s="496" t="s">
        <v>148</v>
      </c>
      <c r="I16" s="496"/>
      <c r="J16" s="36">
        <f>SUM(J17:J25)</f>
        <v>46541863.049999997</v>
      </c>
      <c r="K16" s="36">
        <f>SUM(K17:K25)</f>
        <v>47244487.859999999</v>
      </c>
      <c r="L16" s="90"/>
    </row>
    <row r="17" spans="2:12">
      <c r="B17" s="206"/>
      <c r="C17" s="463" t="s">
        <v>149</v>
      </c>
      <c r="D17" s="463"/>
      <c r="E17" s="91">
        <v>71031397.599999994</v>
      </c>
      <c r="F17" s="91">
        <v>37089809.399999999</v>
      </c>
      <c r="G17" s="64"/>
      <c r="H17" s="463" t="s">
        <v>150</v>
      </c>
      <c r="I17" s="463"/>
      <c r="J17" s="91">
        <v>0</v>
      </c>
      <c r="K17" s="91">
        <v>0</v>
      </c>
      <c r="L17" s="90"/>
    </row>
    <row r="18" spans="2:12">
      <c r="B18" s="206"/>
      <c r="C18" s="463" t="s">
        <v>151</v>
      </c>
      <c r="D18" s="463"/>
      <c r="E18" s="91">
        <v>0</v>
      </c>
      <c r="F18" s="91">
        <v>0</v>
      </c>
      <c r="G18" s="64"/>
      <c r="H18" s="463" t="s">
        <v>152</v>
      </c>
      <c r="I18" s="463"/>
      <c r="J18" s="91">
        <v>0</v>
      </c>
      <c r="K18" s="91">
        <v>0</v>
      </c>
      <c r="L18" s="90"/>
    </row>
    <row r="19" spans="2:12">
      <c r="B19" s="206"/>
      <c r="C19" s="463" t="s">
        <v>153</v>
      </c>
      <c r="D19" s="463"/>
      <c r="E19" s="91">
        <v>0</v>
      </c>
      <c r="F19" s="91">
        <v>0</v>
      </c>
      <c r="G19" s="64"/>
      <c r="H19" s="463" t="s">
        <v>154</v>
      </c>
      <c r="I19" s="463"/>
      <c r="J19" s="91">
        <v>0</v>
      </c>
      <c r="K19" s="91">
        <v>0</v>
      </c>
      <c r="L19" s="90"/>
    </row>
    <row r="20" spans="2:12">
      <c r="B20" s="205"/>
      <c r="C20" s="157"/>
      <c r="D20" s="99"/>
      <c r="E20" s="171"/>
      <c r="F20" s="171"/>
      <c r="G20" s="64"/>
      <c r="H20" s="463" t="s">
        <v>155</v>
      </c>
      <c r="I20" s="463"/>
      <c r="J20" s="207">
        <v>46432863.049999997</v>
      </c>
      <c r="K20" s="91">
        <v>46075887.859999999</v>
      </c>
      <c r="L20" s="90"/>
    </row>
    <row r="21" spans="2:12">
      <c r="B21" s="205"/>
      <c r="C21" s="467" t="s">
        <v>156</v>
      </c>
      <c r="D21" s="467"/>
      <c r="E21" s="36">
        <f>SUM(E22:E23)</f>
        <v>945689958.27999997</v>
      </c>
      <c r="F21" s="36">
        <f>SUM(F22:F23)</f>
        <v>1009089357.8199999</v>
      </c>
      <c r="G21" s="64"/>
      <c r="H21" s="463" t="s">
        <v>157</v>
      </c>
      <c r="I21" s="463"/>
      <c r="J21" s="91">
        <v>0</v>
      </c>
      <c r="K21" s="91">
        <v>0</v>
      </c>
      <c r="L21" s="90"/>
    </row>
    <row r="22" spans="2:12">
      <c r="B22" s="206"/>
      <c r="C22" s="463" t="s">
        <v>158</v>
      </c>
      <c r="D22" s="463"/>
      <c r="E22" s="91">
        <v>808756998.5</v>
      </c>
      <c r="F22" s="91">
        <v>762732493.54999995</v>
      </c>
      <c r="G22" s="64"/>
      <c r="H22" s="463" t="s">
        <v>159</v>
      </c>
      <c r="I22" s="463"/>
      <c r="J22" s="91">
        <v>0</v>
      </c>
      <c r="K22" s="91">
        <v>0</v>
      </c>
      <c r="L22" s="90"/>
    </row>
    <row r="23" spans="2:12">
      <c r="B23" s="206"/>
      <c r="C23" s="463" t="s">
        <v>160</v>
      </c>
      <c r="D23" s="463"/>
      <c r="E23" s="207">
        <v>136932959.78</v>
      </c>
      <c r="F23" s="91">
        <v>246356864.27000001</v>
      </c>
      <c r="G23" s="64"/>
      <c r="H23" s="463" t="s">
        <v>161</v>
      </c>
      <c r="I23" s="463"/>
      <c r="J23" s="91">
        <v>0</v>
      </c>
      <c r="K23" s="91">
        <v>0</v>
      </c>
      <c r="L23" s="90"/>
    </row>
    <row r="24" spans="2:12">
      <c r="B24" s="205"/>
      <c r="C24" s="157"/>
      <c r="D24" s="99"/>
      <c r="E24" s="171"/>
      <c r="F24" s="171"/>
      <c r="G24" s="64"/>
      <c r="H24" s="463" t="s">
        <v>162</v>
      </c>
      <c r="I24" s="463"/>
      <c r="J24" s="91">
        <v>109000</v>
      </c>
      <c r="K24" s="91">
        <v>1168600</v>
      </c>
      <c r="L24" s="90"/>
    </row>
    <row r="25" spans="2:12">
      <c r="B25" s="206"/>
      <c r="C25" s="467" t="s">
        <v>163</v>
      </c>
      <c r="D25" s="467"/>
      <c r="E25" s="36">
        <f>SUM(E26:E30)</f>
        <v>9718851.9600000009</v>
      </c>
      <c r="F25" s="36">
        <f>SUM(F26:F30)</f>
        <v>5518047.5299999993</v>
      </c>
      <c r="G25" s="64"/>
      <c r="H25" s="463" t="s">
        <v>164</v>
      </c>
      <c r="I25" s="463"/>
      <c r="J25" s="91">
        <v>0</v>
      </c>
      <c r="K25" s="91">
        <v>0</v>
      </c>
      <c r="L25" s="90"/>
    </row>
    <row r="26" spans="2:12">
      <c r="B26" s="206"/>
      <c r="C26" s="463" t="s">
        <v>165</v>
      </c>
      <c r="D26" s="463"/>
      <c r="E26" s="207">
        <v>7752659.4500000002</v>
      </c>
      <c r="F26" s="91">
        <v>2124283.7999999998</v>
      </c>
      <c r="G26" s="64"/>
      <c r="H26" s="157"/>
      <c r="I26" s="99"/>
      <c r="J26" s="171"/>
      <c r="K26" s="171"/>
      <c r="L26" s="90"/>
    </row>
    <row r="27" spans="2:12">
      <c r="B27" s="206"/>
      <c r="C27" s="463" t="s">
        <v>166</v>
      </c>
      <c r="D27" s="463"/>
      <c r="E27" s="91">
        <v>0</v>
      </c>
      <c r="F27" s="91">
        <v>0</v>
      </c>
      <c r="G27" s="64"/>
      <c r="H27" s="467" t="s">
        <v>158</v>
      </c>
      <c r="I27" s="467"/>
      <c r="J27" s="36">
        <f>SUM(J28:J30)</f>
        <v>6003927</v>
      </c>
      <c r="K27" s="36">
        <f>SUM(K28:K30)</f>
        <v>12249188.49</v>
      </c>
      <c r="L27" s="90"/>
    </row>
    <row r="28" spans="2:12">
      <c r="B28" s="206"/>
      <c r="C28" s="463" t="s">
        <v>167</v>
      </c>
      <c r="D28" s="463"/>
      <c r="E28" s="91">
        <v>0</v>
      </c>
      <c r="F28" s="91">
        <v>0</v>
      </c>
      <c r="G28" s="64"/>
      <c r="H28" s="463" t="s">
        <v>168</v>
      </c>
      <c r="I28" s="463"/>
      <c r="J28" s="91">
        <v>0</v>
      </c>
      <c r="K28" s="91">
        <v>0</v>
      </c>
      <c r="L28" s="90"/>
    </row>
    <row r="29" spans="2:12">
      <c r="B29" s="206"/>
      <c r="C29" s="463" t="s">
        <v>169</v>
      </c>
      <c r="D29" s="463"/>
      <c r="E29" s="91">
        <v>0</v>
      </c>
      <c r="F29" s="91">
        <v>0</v>
      </c>
      <c r="G29" s="64"/>
      <c r="H29" s="463" t="s">
        <v>50</v>
      </c>
      <c r="I29" s="463"/>
      <c r="J29" s="91">
        <v>0</v>
      </c>
      <c r="K29" s="91">
        <v>0</v>
      </c>
      <c r="L29" s="90"/>
    </row>
    <row r="30" spans="2:12">
      <c r="B30" s="206"/>
      <c r="C30" s="463" t="s">
        <v>170</v>
      </c>
      <c r="D30" s="463"/>
      <c r="E30" s="207">
        <v>1966192.51</v>
      </c>
      <c r="F30" s="91">
        <v>3393763.73</v>
      </c>
      <c r="G30" s="64"/>
      <c r="H30" s="463" t="s">
        <v>171</v>
      </c>
      <c r="I30" s="463"/>
      <c r="J30" s="207">
        <v>6003927</v>
      </c>
      <c r="K30" s="91">
        <v>12249188.49</v>
      </c>
      <c r="L30" s="90"/>
    </row>
    <row r="31" spans="2:12">
      <c r="B31" s="205"/>
      <c r="C31" s="157"/>
      <c r="D31" s="104"/>
      <c r="E31" s="171"/>
      <c r="F31" s="171"/>
      <c r="G31" s="64"/>
      <c r="H31" s="157"/>
      <c r="I31" s="99"/>
      <c r="J31" s="171"/>
      <c r="K31" s="171"/>
      <c r="L31" s="90"/>
    </row>
    <row r="32" spans="2:12">
      <c r="B32" s="205"/>
      <c r="C32" s="467" t="s">
        <v>172</v>
      </c>
      <c r="D32" s="467"/>
      <c r="E32" s="36">
        <f>E11+E21+E25</f>
        <v>1462703225.45</v>
      </c>
      <c r="F32" s="36">
        <f>F11+F21+F25</f>
        <v>1479132843.8499999</v>
      </c>
      <c r="G32" s="64"/>
      <c r="H32" s="496" t="s">
        <v>173</v>
      </c>
      <c r="I32" s="496"/>
      <c r="J32" s="38">
        <f>SUM(J33:J37)</f>
        <v>8529781.7200000007</v>
      </c>
      <c r="K32" s="38">
        <f>SUM(K33:K37)</f>
        <v>9728802.4600000009</v>
      </c>
      <c r="L32" s="90"/>
    </row>
    <row r="33" spans="2:12">
      <c r="B33" s="205"/>
      <c r="C33" s="467"/>
      <c r="D33" s="467"/>
      <c r="E33" s="171"/>
      <c r="F33" s="171"/>
      <c r="G33" s="64"/>
      <c r="H33" s="463" t="s">
        <v>174</v>
      </c>
      <c r="I33" s="463"/>
      <c r="J33" s="91">
        <v>8529657.8800000008</v>
      </c>
      <c r="K33" s="91">
        <v>9730756.0299999993</v>
      </c>
      <c r="L33" s="90"/>
    </row>
    <row r="34" spans="2:12">
      <c r="B34" s="208"/>
      <c r="C34" s="64"/>
      <c r="D34" s="64"/>
      <c r="E34" s="89"/>
      <c r="F34" s="89"/>
      <c r="G34" s="64"/>
      <c r="H34" s="463" t="s">
        <v>175</v>
      </c>
      <c r="I34" s="463"/>
      <c r="J34" s="207">
        <v>123.84</v>
      </c>
      <c r="K34" s="91">
        <v>6668.96</v>
      </c>
      <c r="L34" s="90"/>
    </row>
    <row r="35" spans="2:12">
      <c r="B35" s="208"/>
      <c r="C35" s="64"/>
      <c r="D35" s="64"/>
      <c r="E35" s="89"/>
      <c r="F35" s="89"/>
      <c r="G35" s="64"/>
      <c r="H35" s="463" t="s">
        <v>176</v>
      </c>
      <c r="I35" s="463"/>
      <c r="J35" s="91">
        <v>0</v>
      </c>
      <c r="K35" s="91">
        <v>-8622.5300000000007</v>
      </c>
      <c r="L35" s="90"/>
    </row>
    <row r="36" spans="2:12">
      <c r="B36" s="208"/>
      <c r="C36" s="64"/>
      <c r="D36" s="64"/>
      <c r="E36" s="89"/>
      <c r="F36" s="89"/>
      <c r="G36" s="64"/>
      <c r="H36" s="463" t="s">
        <v>177</v>
      </c>
      <c r="I36" s="463"/>
      <c r="J36" s="91">
        <v>0</v>
      </c>
      <c r="K36" s="91">
        <v>0</v>
      </c>
      <c r="L36" s="90"/>
    </row>
    <row r="37" spans="2:12">
      <c r="B37" s="208"/>
      <c r="C37" s="64"/>
      <c r="D37" s="64"/>
      <c r="E37" s="89"/>
      <c r="F37" s="89"/>
      <c r="G37" s="64"/>
      <c r="H37" s="463" t="s">
        <v>178</v>
      </c>
      <c r="I37" s="463"/>
      <c r="J37" s="91">
        <v>0</v>
      </c>
      <c r="K37" s="91">
        <v>0</v>
      </c>
      <c r="L37" s="90"/>
    </row>
    <row r="38" spans="2:12">
      <c r="B38" s="208"/>
      <c r="C38" s="64"/>
      <c r="D38" s="64"/>
      <c r="E38" s="89"/>
      <c r="F38" s="89"/>
      <c r="G38" s="64"/>
      <c r="H38" s="157"/>
      <c r="I38" s="99"/>
      <c r="J38" s="171"/>
      <c r="K38" s="171"/>
      <c r="L38" s="90"/>
    </row>
    <row r="39" spans="2:12">
      <c r="B39" s="208"/>
      <c r="C39" s="64"/>
      <c r="D39" s="64"/>
      <c r="E39" s="89"/>
      <c r="F39" s="89"/>
      <c r="G39" s="64"/>
      <c r="H39" s="467" t="s">
        <v>179</v>
      </c>
      <c r="I39" s="467"/>
      <c r="J39" s="38">
        <f>SUM(J40:J45)</f>
        <v>51342516.630000003</v>
      </c>
      <c r="K39" s="38">
        <f>SUM(K40:K45)</f>
        <v>172800541.81</v>
      </c>
      <c r="L39" s="90"/>
    </row>
    <row r="40" spans="2:12">
      <c r="B40" s="208"/>
      <c r="C40" s="64"/>
      <c r="D40" s="64"/>
      <c r="E40" s="89"/>
      <c r="F40" s="89"/>
      <c r="G40" s="64"/>
      <c r="H40" s="463" t="s">
        <v>180</v>
      </c>
      <c r="I40" s="463"/>
      <c r="J40" s="207">
        <v>47351511.990000002</v>
      </c>
      <c r="K40" s="91">
        <v>41246809.079999998</v>
      </c>
      <c r="L40" s="90"/>
    </row>
    <row r="41" spans="2:12">
      <c r="B41" s="208"/>
      <c r="C41" s="64"/>
      <c r="D41" s="64"/>
      <c r="E41" s="89"/>
      <c r="F41" s="89"/>
      <c r="G41" s="64"/>
      <c r="H41" s="463" t="s">
        <v>181</v>
      </c>
      <c r="I41" s="463"/>
      <c r="J41" s="91">
        <v>0</v>
      </c>
      <c r="K41" s="91">
        <v>0</v>
      </c>
      <c r="L41" s="90"/>
    </row>
    <row r="42" spans="2:12">
      <c r="B42" s="208"/>
      <c r="C42" s="64"/>
      <c r="D42" s="64"/>
      <c r="E42" s="89"/>
      <c r="F42" s="89"/>
      <c r="G42" s="64"/>
      <c r="H42" s="463" t="s">
        <v>182</v>
      </c>
      <c r="I42" s="463"/>
      <c r="J42" s="91">
        <v>0</v>
      </c>
      <c r="K42" s="91">
        <v>0</v>
      </c>
      <c r="L42" s="90"/>
    </row>
    <row r="43" spans="2:12">
      <c r="B43" s="208"/>
      <c r="C43" s="64"/>
      <c r="D43" s="64"/>
      <c r="E43" s="89"/>
      <c r="F43" s="89"/>
      <c r="G43" s="64"/>
      <c r="H43" s="463" t="s">
        <v>183</v>
      </c>
      <c r="I43" s="463"/>
      <c r="J43" s="91">
        <v>0</v>
      </c>
      <c r="K43" s="91">
        <v>0</v>
      </c>
      <c r="L43" s="90"/>
    </row>
    <row r="44" spans="2:12">
      <c r="B44" s="208"/>
      <c r="C44" s="64"/>
      <c r="D44" s="64"/>
      <c r="E44" s="89"/>
      <c r="F44" s="89"/>
      <c r="G44" s="64"/>
      <c r="H44" s="463" t="s">
        <v>184</v>
      </c>
      <c r="I44" s="463"/>
      <c r="J44" s="91">
        <v>0</v>
      </c>
      <c r="K44" s="91">
        <v>0</v>
      </c>
      <c r="L44" s="90"/>
    </row>
    <row r="45" spans="2:12">
      <c r="B45" s="208"/>
      <c r="C45" s="64"/>
      <c r="D45" s="64"/>
      <c r="E45" s="89"/>
      <c r="F45" s="89"/>
      <c r="G45" s="64"/>
      <c r="H45" s="463" t="s">
        <v>185</v>
      </c>
      <c r="I45" s="463"/>
      <c r="J45" s="207">
        <v>3991004.64</v>
      </c>
      <c r="K45" s="91">
        <v>131553732.73</v>
      </c>
      <c r="L45" s="90"/>
    </row>
    <row r="46" spans="2:12">
      <c r="B46" s="208"/>
      <c r="C46" s="64"/>
      <c r="D46" s="64"/>
      <c r="E46" s="89"/>
      <c r="F46" s="89"/>
      <c r="G46" s="64"/>
      <c r="H46" s="157"/>
      <c r="I46" s="99"/>
      <c r="J46" s="171"/>
      <c r="K46" s="171"/>
      <c r="L46" s="90"/>
    </row>
    <row r="47" spans="2:12">
      <c r="B47" s="208"/>
      <c r="C47" s="64"/>
      <c r="D47" s="64"/>
      <c r="E47" s="89"/>
      <c r="F47" s="89"/>
      <c r="G47" s="64"/>
      <c r="H47" s="467" t="s">
        <v>186</v>
      </c>
      <c r="I47" s="467"/>
      <c r="J47" s="38">
        <f>J48</f>
        <v>0</v>
      </c>
      <c r="K47" s="38">
        <f>K48</f>
        <v>0</v>
      </c>
      <c r="L47" s="90"/>
    </row>
    <row r="48" spans="2:12">
      <c r="B48" s="208"/>
      <c r="C48" s="64"/>
      <c r="D48" s="64"/>
      <c r="E48" s="89"/>
      <c r="F48" s="89"/>
      <c r="G48" s="64"/>
      <c r="H48" s="463" t="s">
        <v>187</v>
      </c>
      <c r="I48" s="463"/>
      <c r="J48" s="91">
        <v>0</v>
      </c>
      <c r="K48" s="91">
        <v>0</v>
      </c>
      <c r="L48" s="90"/>
    </row>
    <row r="49" spans="1:12">
      <c r="B49" s="208"/>
      <c r="C49" s="64"/>
      <c r="D49" s="64"/>
      <c r="E49" s="89"/>
      <c r="F49" s="89"/>
      <c r="G49" s="64"/>
      <c r="H49" s="157"/>
      <c r="I49" s="99"/>
      <c r="J49" s="171"/>
      <c r="K49" s="171"/>
      <c r="L49" s="90"/>
    </row>
    <row r="50" spans="1:12">
      <c r="B50" s="208"/>
      <c r="C50" s="64"/>
      <c r="D50" s="89"/>
      <c r="E50" s="89"/>
      <c r="F50" s="89"/>
      <c r="G50" s="64"/>
      <c r="H50" s="467" t="s">
        <v>188</v>
      </c>
      <c r="I50" s="467"/>
      <c r="J50" s="38">
        <f>J11+J16+J27+J32+J39+J47</f>
        <v>1115125592.01</v>
      </c>
      <c r="K50" s="38">
        <f>K11+K16+K27+K32+K39+K47</f>
        <v>1335081475.4499998</v>
      </c>
      <c r="L50" s="90"/>
    </row>
    <row r="51" spans="1:12">
      <c r="B51" s="208"/>
      <c r="C51" s="64"/>
      <c r="D51" s="64"/>
      <c r="E51" s="89"/>
      <c r="F51" s="89"/>
      <c r="G51" s="64"/>
      <c r="H51" s="157"/>
      <c r="I51" s="157"/>
      <c r="J51" s="171"/>
      <c r="K51" s="171"/>
      <c r="L51" s="90"/>
    </row>
    <row r="52" spans="1:12">
      <c r="B52" s="208"/>
      <c r="C52" s="64"/>
      <c r="D52" s="64"/>
      <c r="E52" s="89"/>
      <c r="F52" s="89"/>
      <c r="G52" s="64"/>
      <c r="H52" s="496" t="s">
        <v>189</v>
      </c>
      <c r="I52" s="496"/>
      <c r="J52" s="38">
        <f>E32-J50</f>
        <v>347577633.44000006</v>
      </c>
      <c r="K52" s="38">
        <f>F32-K50</f>
        <v>144051368.4000001</v>
      </c>
      <c r="L52" s="90"/>
    </row>
    <row r="53" spans="1:12">
      <c r="B53" s="209"/>
      <c r="C53" s="210"/>
      <c r="D53" s="210"/>
      <c r="E53" s="211"/>
      <c r="F53" s="211"/>
      <c r="G53" s="210"/>
      <c r="H53" s="212"/>
      <c r="I53" s="212"/>
      <c r="J53" s="210"/>
      <c r="K53" s="210"/>
      <c r="L53" s="213"/>
    </row>
    <row r="54" spans="1:12">
      <c r="B54" s="63"/>
      <c r="C54" s="99"/>
      <c r="D54" s="100"/>
      <c r="E54" s="101"/>
      <c r="F54" s="101"/>
      <c r="G54" s="63"/>
      <c r="H54" s="102"/>
      <c r="I54" s="214"/>
      <c r="J54" s="101"/>
      <c r="K54" s="101"/>
      <c r="L54" s="63"/>
    </row>
    <row r="55" spans="1:12">
      <c r="C55" s="490" t="s">
        <v>64</v>
      </c>
      <c r="D55" s="490"/>
      <c r="E55" s="490"/>
      <c r="F55" s="490"/>
      <c r="G55" s="490"/>
      <c r="H55" s="490"/>
      <c r="I55" s="490"/>
      <c r="J55" s="490"/>
      <c r="K55" s="490"/>
    </row>
    <row r="56" spans="1:12">
      <c r="C56" s="99"/>
      <c r="D56" s="100"/>
      <c r="E56" s="101"/>
      <c r="F56" s="101"/>
      <c r="H56" s="102"/>
      <c r="I56" s="100"/>
      <c r="J56" s="101"/>
      <c r="K56" s="101"/>
    </row>
    <row r="57" spans="1:12">
      <c r="A57" s="21"/>
      <c r="B57" s="56"/>
      <c r="C57" s="57"/>
      <c r="D57" s="57" t="s">
        <v>190</v>
      </c>
      <c r="E57" s="6"/>
      <c r="F57" s="58"/>
      <c r="G57" s="215"/>
      <c r="H57" s="58" t="s">
        <v>191</v>
      </c>
      <c r="I57" s="59"/>
      <c r="J57" s="101"/>
      <c r="K57" s="101"/>
    </row>
    <row r="58" spans="1:12">
      <c r="A58" s="60"/>
      <c r="B58" s="443"/>
      <c r="C58" s="443"/>
      <c r="D58" s="443" t="s">
        <v>67</v>
      </c>
      <c r="E58" s="443"/>
      <c r="F58" s="144"/>
      <c r="G58" s="144"/>
      <c r="H58" s="444" t="s">
        <v>68</v>
      </c>
      <c r="I58" s="444"/>
      <c r="J58" s="445" t="s">
        <v>69</v>
      </c>
      <c r="K58" s="445"/>
    </row>
    <row r="59" spans="1:12">
      <c r="A59" s="61"/>
      <c r="B59" s="439"/>
      <c r="C59" s="439"/>
      <c r="D59" s="439" t="s">
        <v>70</v>
      </c>
      <c r="E59" s="439"/>
      <c r="H59" s="440" t="s">
        <v>71</v>
      </c>
      <c r="I59" s="440"/>
      <c r="J59" s="439" t="s">
        <v>72</v>
      </c>
      <c r="K59" s="439"/>
    </row>
    <row r="60" spans="1:12">
      <c r="A60" s="6"/>
      <c r="B60" s="6"/>
      <c r="C60" s="6"/>
      <c r="D60" s="6"/>
      <c r="E60" s="6"/>
      <c r="F60" s="6"/>
      <c r="G60" s="6"/>
      <c r="H60" s="6"/>
      <c r="I60" s="6"/>
    </row>
    <row r="61" spans="1:12">
      <c r="E61" s="216"/>
    </row>
    <row r="62" spans="1:12">
      <c r="E62" s="216"/>
    </row>
    <row r="63" spans="1:12" ht="15" customHeight="1"/>
    <row r="64" spans="1:12" ht="15" customHeight="1"/>
    <row r="65" ht="15" customHeight="1"/>
    <row r="66" ht="15" customHeight="1"/>
  </sheetData>
  <mergeCells count="73">
    <mergeCell ref="C9:D9"/>
    <mergeCell ref="H9:I9"/>
    <mergeCell ref="D2:J2"/>
    <mergeCell ref="D3:J3"/>
    <mergeCell ref="D4:J4"/>
    <mergeCell ref="D5:J5"/>
    <mergeCell ref="D7:K7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H24:I24"/>
    <mergeCell ref="C25:D25"/>
    <mergeCell ref="H25:I25"/>
    <mergeCell ref="C26:D26"/>
    <mergeCell ref="C27:D27"/>
    <mergeCell ref="H27:I27"/>
    <mergeCell ref="H35:I35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33:I33"/>
    <mergeCell ref="H34:I34"/>
    <mergeCell ref="H50:I50"/>
    <mergeCell ref="H36:I36"/>
    <mergeCell ref="H37:I37"/>
    <mergeCell ref="H39:I39"/>
    <mergeCell ref="H40:I40"/>
    <mergeCell ref="H41:I41"/>
    <mergeCell ref="H42:I42"/>
    <mergeCell ref="H43:I43"/>
    <mergeCell ref="H44:I44"/>
    <mergeCell ref="H45:I45"/>
    <mergeCell ref="H47:I47"/>
    <mergeCell ref="H48:I48"/>
    <mergeCell ref="B59:C59"/>
    <mergeCell ref="D59:E59"/>
    <mergeCell ref="H59:I59"/>
    <mergeCell ref="J59:K59"/>
    <mergeCell ref="H52:I52"/>
    <mergeCell ref="C55:K55"/>
    <mergeCell ref="B58:C58"/>
    <mergeCell ref="D58:E58"/>
    <mergeCell ref="H58:I58"/>
    <mergeCell ref="J58:K58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opLeftCell="E1" workbookViewId="0">
      <selection activeCell="D7" sqref="D7:J7"/>
    </sheetView>
  </sheetViews>
  <sheetFormatPr baseColWidth="10" defaultColWidth="0" defaultRowHeight="15" customHeight="1" zeroHeight="1"/>
  <cols>
    <col min="1" max="1" width="2.8554687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4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>
      <c r="B1" s="217"/>
      <c r="C1" s="218"/>
      <c r="D1" s="219"/>
      <c r="E1" s="220"/>
      <c r="F1" s="220"/>
      <c r="G1" s="219"/>
      <c r="H1" s="219"/>
      <c r="I1" s="221"/>
      <c r="J1" s="218"/>
      <c r="K1" s="218"/>
      <c r="L1" s="218"/>
    </row>
    <row r="2" spans="1:13" ht="9" customHeight="1">
      <c r="B2" s="63"/>
      <c r="C2" s="63"/>
      <c r="D2" s="64"/>
      <c r="E2" s="63"/>
      <c r="F2" s="63"/>
      <c r="G2" s="63"/>
      <c r="H2" s="63"/>
      <c r="I2" s="222"/>
      <c r="J2" s="63"/>
      <c r="K2" s="63"/>
      <c r="L2" s="63"/>
    </row>
    <row r="3" spans="1:13" ht="18">
      <c r="B3" s="103"/>
      <c r="D3" s="501" t="s">
        <v>0</v>
      </c>
      <c r="E3" s="501"/>
      <c r="F3" s="501"/>
      <c r="G3" s="501"/>
      <c r="H3" s="501"/>
      <c r="I3" s="501"/>
      <c r="J3" s="501"/>
      <c r="K3" s="184"/>
      <c r="L3" s="184"/>
    </row>
    <row r="4" spans="1:13" ht="18">
      <c r="B4" s="186"/>
      <c r="D4" s="501" t="s">
        <v>192</v>
      </c>
      <c r="E4" s="501"/>
      <c r="F4" s="501"/>
      <c r="G4" s="501"/>
      <c r="H4" s="501"/>
      <c r="I4" s="501"/>
      <c r="J4" s="501"/>
      <c r="K4" s="186"/>
      <c r="L4" s="186"/>
    </row>
    <row r="5" spans="1:13" ht="18">
      <c r="B5" s="188"/>
      <c r="D5" s="501" t="s">
        <v>193</v>
      </c>
      <c r="E5" s="501"/>
      <c r="F5" s="501"/>
      <c r="G5" s="501"/>
      <c r="H5" s="501"/>
      <c r="I5" s="501"/>
      <c r="J5" s="501"/>
      <c r="K5" s="186"/>
      <c r="L5" s="186"/>
    </row>
    <row r="6" spans="1:13" ht="18">
      <c r="B6" s="188"/>
      <c r="D6" s="501" t="s">
        <v>3</v>
      </c>
      <c r="E6" s="501"/>
      <c r="F6" s="501"/>
      <c r="G6" s="501"/>
      <c r="H6" s="501"/>
      <c r="I6" s="501"/>
      <c r="J6" s="501"/>
      <c r="K6" s="186"/>
      <c r="L6" s="186"/>
    </row>
    <row r="7" spans="1:13" s="223" customFormat="1">
      <c r="A7"/>
      <c r="B7" s="188"/>
      <c r="C7" s="69"/>
      <c r="D7" s="456"/>
      <c r="E7" s="456"/>
      <c r="F7" s="456"/>
      <c r="G7" s="456"/>
      <c r="H7" s="456"/>
      <c r="I7" s="456"/>
      <c r="J7" s="456"/>
      <c r="K7" s="11"/>
    </row>
    <row r="8" spans="1:13" ht="10.5" customHeight="1">
      <c r="B8" s="184"/>
      <c r="C8" s="184"/>
      <c r="D8" s="184"/>
      <c r="E8" s="184"/>
      <c r="F8" s="184"/>
      <c r="G8" s="184"/>
    </row>
    <row r="9" spans="1:13" ht="11.25" customHeight="1">
      <c r="B9" s="188"/>
      <c r="C9" s="224"/>
      <c r="D9" s="224"/>
      <c r="E9" s="224"/>
      <c r="F9" s="224"/>
      <c r="G9" s="191"/>
      <c r="H9" s="63"/>
      <c r="I9" s="222"/>
      <c r="J9" s="63"/>
      <c r="K9" s="63"/>
      <c r="L9" s="63"/>
    </row>
    <row r="10" spans="1:13" ht="8.25" customHeight="1">
      <c r="B10" s="192"/>
      <c r="C10" s="192"/>
      <c r="D10" s="192"/>
      <c r="E10" s="193"/>
      <c r="F10" s="193"/>
      <c r="G10" s="106"/>
      <c r="H10" s="63"/>
      <c r="I10" s="222"/>
      <c r="J10" s="63"/>
      <c r="K10" s="63"/>
      <c r="L10" s="63"/>
    </row>
    <row r="11" spans="1:13">
      <c r="B11" s="225"/>
      <c r="C11" s="495" t="s">
        <v>75</v>
      </c>
      <c r="D11" s="495"/>
      <c r="E11" s="195" t="s">
        <v>194</v>
      </c>
      <c r="F11" s="195" t="s">
        <v>195</v>
      </c>
      <c r="G11" s="196"/>
      <c r="H11" s="495" t="s">
        <v>75</v>
      </c>
      <c r="I11" s="495"/>
      <c r="J11" s="195" t="s">
        <v>194</v>
      </c>
      <c r="K11" s="195" t="s">
        <v>195</v>
      </c>
      <c r="L11" s="197"/>
    </row>
    <row r="12" spans="1:13">
      <c r="B12" s="198"/>
      <c r="C12" s="199"/>
      <c r="D12" s="199"/>
      <c r="E12" s="200"/>
      <c r="F12" s="200"/>
      <c r="G12" s="103"/>
      <c r="H12" s="63"/>
      <c r="I12" s="222"/>
      <c r="J12" s="63"/>
      <c r="K12" s="63"/>
      <c r="L12" s="201"/>
    </row>
    <row r="13" spans="1:13">
      <c r="B13" s="88"/>
      <c r="C13" s="226"/>
      <c r="D13" s="226"/>
      <c r="E13" s="227"/>
      <c r="F13" s="227"/>
      <c r="G13" s="64"/>
      <c r="H13" s="63"/>
      <c r="I13" s="222"/>
      <c r="J13" s="172"/>
      <c r="K13" s="228"/>
      <c r="L13" s="201"/>
      <c r="M13" s="229"/>
    </row>
    <row r="14" spans="1:13">
      <c r="B14" s="206"/>
      <c r="C14" s="467" t="s">
        <v>6</v>
      </c>
      <c r="D14" s="467"/>
      <c r="E14" s="133">
        <f>+E16+E26</f>
        <v>-692309328.20999944</v>
      </c>
      <c r="F14" s="133">
        <f>+F16+F26</f>
        <v>250742468.33999997</v>
      </c>
      <c r="G14" s="89"/>
      <c r="H14" s="467" t="s">
        <v>7</v>
      </c>
      <c r="I14" s="467"/>
      <c r="J14" s="133">
        <f>+J16+J27</f>
        <v>14890258.74000001</v>
      </c>
      <c r="K14" s="133">
        <f>+K16+K27</f>
        <v>-48352869.560000002</v>
      </c>
      <c r="L14" s="230"/>
      <c r="M14" s="231"/>
    </row>
    <row r="15" spans="1:13">
      <c r="B15" s="205"/>
      <c r="C15" s="157"/>
      <c r="D15" s="104"/>
      <c r="E15" s="232"/>
      <c r="F15" s="232"/>
      <c r="G15" s="89"/>
      <c r="H15" s="157"/>
      <c r="I15" s="157"/>
      <c r="J15" s="232"/>
      <c r="K15" s="232"/>
      <c r="L15" s="230"/>
      <c r="M15" s="64"/>
    </row>
    <row r="16" spans="1:13">
      <c r="B16" s="205"/>
      <c r="C16" s="467" t="s">
        <v>8</v>
      </c>
      <c r="D16" s="467"/>
      <c r="E16" s="133">
        <f>SUM(E19:E24)</f>
        <v>-38852338.68</v>
      </c>
      <c r="F16" s="133">
        <f>SUM(F18:F24)</f>
        <v>234023227.43999997</v>
      </c>
      <c r="G16" s="89"/>
      <c r="H16" s="467" t="s">
        <v>9</v>
      </c>
      <c r="I16" s="467"/>
      <c r="J16" s="133">
        <f>SUM(J18:J25)</f>
        <v>181561.74000000954</v>
      </c>
      <c r="K16" s="133">
        <f>SUM(K18:K25)</f>
        <v>-22280000.000000004</v>
      </c>
      <c r="L16" s="230"/>
      <c r="M16" s="64"/>
    </row>
    <row r="17" spans="2:13">
      <c r="B17" s="205"/>
      <c r="C17" s="157"/>
      <c r="D17" s="104"/>
      <c r="E17" s="232"/>
      <c r="F17" s="232"/>
      <c r="G17" s="89"/>
      <c r="H17" s="157"/>
      <c r="I17" s="157"/>
      <c r="J17" s="232"/>
      <c r="K17" s="232"/>
      <c r="L17" s="230"/>
    </row>
    <row r="18" spans="2:13">
      <c r="B18" s="206"/>
      <c r="C18" s="463" t="s">
        <v>10</v>
      </c>
      <c r="D18" s="463"/>
      <c r="E18" s="233">
        <v>0</v>
      </c>
      <c r="F18" s="233">
        <v>233931161.18999997</v>
      </c>
      <c r="G18" s="89"/>
      <c r="H18" s="463" t="s">
        <v>11</v>
      </c>
      <c r="I18" s="463"/>
      <c r="J18" s="233">
        <v>181561.74000000954</v>
      </c>
      <c r="K18" s="233">
        <v>0</v>
      </c>
      <c r="L18" s="230"/>
      <c r="M18" s="64"/>
    </row>
    <row r="19" spans="2:13">
      <c r="B19" s="206"/>
      <c r="C19" s="463" t="s">
        <v>12</v>
      </c>
      <c r="D19" s="463"/>
      <c r="E19" s="233">
        <v>0</v>
      </c>
      <c r="F19" s="233">
        <v>92066.250000000058</v>
      </c>
      <c r="G19" s="89"/>
      <c r="H19" s="463" t="s">
        <v>13</v>
      </c>
      <c r="I19" s="463"/>
      <c r="J19" s="233">
        <v>0</v>
      </c>
      <c r="K19" s="233">
        <v>0</v>
      </c>
      <c r="L19" s="230"/>
      <c r="M19" s="64"/>
    </row>
    <row r="20" spans="2:13">
      <c r="B20" s="206"/>
      <c r="C20" s="463" t="s">
        <v>14</v>
      </c>
      <c r="D20" s="463"/>
      <c r="E20" s="233">
        <v>-36112598.850000001</v>
      </c>
      <c r="F20" s="233">
        <v>0</v>
      </c>
      <c r="G20" s="89"/>
      <c r="H20" s="463" t="s">
        <v>15</v>
      </c>
      <c r="I20" s="463"/>
      <c r="J20" s="233">
        <v>0</v>
      </c>
      <c r="K20" s="233">
        <v>-22280000.000000004</v>
      </c>
      <c r="L20" s="230"/>
      <c r="M20" s="64"/>
    </row>
    <row r="21" spans="2:13">
      <c r="B21" s="206"/>
      <c r="C21" s="463" t="s">
        <v>16</v>
      </c>
      <c r="D21" s="463"/>
      <c r="E21" s="233">
        <v>0</v>
      </c>
      <c r="F21" s="233">
        <v>0</v>
      </c>
      <c r="G21" s="89"/>
      <c r="H21" s="463" t="s">
        <v>17</v>
      </c>
      <c r="I21" s="463"/>
      <c r="J21" s="233">
        <v>0</v>
      </c>
      <c r="K21" s="233">
        <v>0</v>
      </c>
      <c r="L21" s="230"/>
      <c r="M21" s="64"/>
    </row>
    <row r="22" spans="2:13">
      <c r="B22" s="206"/>
      <c r="C22" s="463" t="s">
        <v>18</v>
      </c>
      <c r="D22" s="463"/>
      <c r="E22" s="233">
        <v>-2739739.83</v>
      </c>
      <c r="F22" s="233">
        <v>0</v>
      </c>
      <c r="G22" s="89"/>
      <c r="H22" s="463" t="s">
        <v>19</v>
      </c>
      <c r="I22" s="463"/>
      <c r="J22" s="233">
        <v>0</v>
      </c>
      <c r="K22" s="233">
        <v>0</v>
      </c>
      <c r="L22" s="230"/>
      <c r="M22" s="64"/>
    </row>
    <row r="23" spans="2:13">
      <c r="B23" s="206"/>
      <c r="C23" s="463" t="s">
        <v>20</v>
      </c>
      <c r="D23" s="463"/>
      <c r="E23" s="233">
        <v>0</v>
      </c>
      <c r="F23" s="233">
        <v>0</v>
      </c>
      <c r="G23" s="89"/>
      <c r="H23" s="463" t="s">
        <v>21</v>
      </c>
      <c r="I23" s="463"/>
      <c r="J23" s="233">
        <v>0</v>
      </c>
      <c r="K23" s="233">
        <v>0</v>
      </c>
      <c r="L23" s="230"/>
      <c r="M23" s="64"/>
    </row>
    <row r="24" spans="2:13">
      <c r="B24" s="206"/>
      <c r="C24" s="463" t="s">
        <v>22</v>
      </c>
      <c r="D24" s="463"/>
      <c r="E24" s="233">
        <v>0</v>
      </c>
      <c r="F24" s="233">
        <v>0</v>
      </c>
      <c r="G24" s="89"/>
      <c r="H24" s="463" t="s">
        <v>23</v>
      </c>
      <c r="I24" s="463"/>
      <c r="J24" s="233">
        <v>0</v>
      </c>
      <c r="K24" s="233">
        <v>0</v>
      </c>
      <c r="L24" s="230"/>
      <c r="M24" s="64"/>
    </row>
    <row r="25" spans="2:13">
      <c r="B25" s="205"/>
      <c r="C25" s="157"/>
      <c r="D25" s="104"/>
      <c r="E25" s="232"/>
      <c r="F25" s="232"/>
      <c r="G25" s="89"/>
      <c r="H25" s="463" t="s">
        <v>24</v>
      </c>
      <c r="I25" s="463"/>
      <c r="J25" s="233">
        <v>0</v>
      </c>
      <c r="K25" s="233">
        <v>0</v>
      </c>
      <c r="L25" s="230"/>
      <c r="M25" s="64"/>
    </row>
    <row r="26" spans="2:13">
      <c r="B26" s="205"/>
      <c r="C26" s="467" t="s">
        <v>27</v>
      </c>
      <c r="D26" s="467"/>
      <c r="E26" s="133">
        <f>SUM(E28:E36)</f>
        <v>-653456989.52999949</v>
      </c>
      <c r="F26" s="133">
        <f>SUM(F28:F36)</f>
        <v>16719240.900000006</v>
      </c>
      <c r="G26" s="89"/>
      <c r="H26" s="157"/>
      <c r="I26" s="157"/>
      <c r="J26" s="232"/>
      <c r="K26" s="232"/>
      <c r="L26" s="230"/>
    </row>
    <row r="27" spans="2:13">
      <c r="B27" s="205"/>
      <c r="C27" s="157"/>
      <c r="D27" s="104"/>
      <c r="E27" s="232"/>
      <c r="F27" s="232"/>
      <c r="G27" s="89"/>
      <c r="H27" s="500" t="s">
        <v>28</v>
      </c>
      <c r="I27" s="500"/>
      <c r="J27" s="133">
        <f>SUM(J29:J34)</f>
        <v>14708697</v>
      </c>
      <c r="K27" s="133">
        <f>SUM(K29:K34)</f>
        <v>-26072869.560000002</v>
      </c>
      <c r="L27" s="230"/>
      <c r="M27" s="64"/>
    </row>
    <row r="28" spans="2:13">
      <c r="B28" s="206"/>
      <c r="C28" s="463" t="s">
        <v>29</v>
      </c>
      <c r="D28" s="463"/>
      <c r="E28" s="233">
        <v>0</v>
      </c>
      <c r="F28" s="233">
        <v>0</v>
      </c>
      <c r="G28" s="89"/>
      <c r="H28" s="157"/>
      <c r="I28" s="157"/>
      <c r="J28" s="232"/>
      <c r="K28" s="232"/>
      <c r="L28" s="230"/>
      <c r="M28" s="48"/>
    </row>
    <row r="29" spans="2:13">
      <c r="B29" s="206"/>
      <c r="C29" s="463" t="s">
        <v>31</v>
      </c>
      <c r="D29" s="463"/>
      <c r="E29" s="233">
        <v>0</v>
      </c>
      <c r="F29" s="233">
        <v>0</v>
      </c>
      <c r="G29" s="89"/>
      <c r="H29" s="463" t="s">
        <v>30</v>
      </c>
      <c r="I29" s="463"/>
      <c r="J29" s="233">
        <v>0</v>
      </c>
      <c r="K29" s="233">
        <v>0</v>
      </c>
      <c r="L29" s="230"/>
      <c r="M29" s="64"/>
    </row>
    <row r="30" spans="2:13">
      <c r="B30" s="206"/>
      <c r="C30" s="463" t="s">
        <v>33</v>
      </c>
      <c r="D30" s="463"/>
      <c r="E30" s="233">
        <v>-620614108.80999947</v>
      </c>
      <c r="F30" s="233">
        <v>0</v>
      </c>
      <c r="G30" s="89"/>
      <c r="H30" s="463" t="s">
        <v>32</v>
      </c>
      <c r="I30" s="463"/>
      <c r="J30" s="233">
        <v>0</v>
      </c>
      <c r="K30" s="233">
        <v>0</v>
      </c>
      <c r="L30" s="230"/>
      <c r="M30" s="64"/>
    </row>
    <row r="31" spans="2:13">
      <c r="B31" s="206"/>
      <c r="C31" s="463" t="s">
        <v>35</v>
      </c>
      <c r="D31" s="463"/>
      <c r="E31" s="233"/>
      <c r="F31" s="179">
        <v>13935240.900000006</v>
      </c>
      <c r="G31" s="89"/>
      <c r="H31" s="463" t="s">
        <v>34</v>
      </c>
      <c r="I31" s="463"/>
      <c r="J31" s="233">
        <v>0</v>
      </c>
      <c r="K31" s="233">
        <v>-26072869.560000002</v>
      </c>
      <c r="L31" s="230"/>
      <c r="M31" s="64"/>
    </row>
    <row r="32" spans="2:13">
      <c r="B32" s="206"/>
      <c r="C32" s="463" t="s">
        <v>37</v>
      </c>
      <c r="D32" s="463"/>
      <c r="E32" s="233">
        <v>0</v>
      </c>
      <c r="F32" s="233">
        <v>2784000</v>
      </c>
      <c r="G32" s="89"/>
      <c r="H32" s="463" t="s">
        <v>36</v>
      </c>
      <c r="I32" s="463"/>
      <c r="J32" s="233">
        <v>0</v>
      </c>
      <c r="K32" s="233">
        <v>0</v>
      </c>
      <c r="L32" s="230"/>
      <c r="M32" s="64"/>
    </row>
    <row r="33" spans="2:13">
      <c r="B33" s="206"/>
      <c r="C33" s="463" t="s">
        <v>39</v>
      </c>
      <c r="D33" s="463"/>
      <c r="E33" s="233">
        <v>-32842880.719999999</v>
      </c>
      <c r="F33" s="233">
        <v>0</v>
      </c>
      <c r="G33" s="89"/>
      <c r="H33" s="463" t="s">
        <v>38</v>
      </c>
      <c r="I33" s="463"/>
      <c r="J33" s="233">
        <v>0</v>
      </c>
      <c r="K33" s="233">
        <v>0</v>
      </c>
      <c r="L33" s="230"/>
      <c r="M33" s="64"/>
    </row>
    <row r="34" spans="2:13">
      <c r="B34" s="206"/>
      <c r="C34" s="463" t="s">
        <v>41</v>
      </c>
      <c r="D34" s="463"/>
      <c r="E34" s="233">
        <v>0</v>
      </c>
      <c r="F34" s="233">
        <v>0</v>
      </c>
      <c r="G34" s="89"/>
      <c r="H34" s="463" t="s">
        <v>40</v>
      </c>
      <c r="I34" s="463"/>
      <c r="J34" s="233">
        <v>14708697</v>
      </c>
      <c r="K34" s="233">
        <v>0</v>
      </c>
      <c r="L34" s="230"/>
      <c r="M34" s="64"/>
    </row>
    <row r="35" spans="2:13">
      <c r="B35" s="206"/>
      <c r="C35" s="463" t="s">
        <v>42</v>
      </c>
      <c r="D35" s="463"/>
      <c r="E35" s="233">
        <v>0</v>
      </c>
      <c r="F35" s="233">
        <v>0</v>
      </c>
      <c r="G35" s="89"/>
      <c r="H35" s="157"/>
      <c r="I35" s="157"/>
      <c r="J35" s="234"/>
      <c r="K35" s="234"/>
      <c r="L35" s="230"/>
    </row>
    <row r="36" spans="2:13">
      <c r="B36" s="206"/>
      <c r="C36" s="463" t="s">
        <v>44</v>
      </c>
      <c r="D36" s="463"/>
      <c r="E36" s="233">
        <v>0</v>
      </c>
      <c r="F36" s="233">
        <v>0</v>
      </c>
      <c r="G36" s="89"/>
      <c r="H36" s="467" t="s">
        <v>47</v>
      </c>
      <c r="I36" s="467"/>
      <c r="J36" s="133">
        <f>+J44</f>
        <v>347577633.44000053</v>
      </c>
      <c r="K36" s="133">
        <f>+K44</f>
        <v>-755681882.49000001</v>
      </c>
      <c r="L36" s="230"/>
      <c r="M36" s="231"/>
    </row>
    <row r="37" spans="2:13">
      <c r="B37" s="205"/>
      <c r="C37" s="157"/>
      <c r="D37" s="104"/>
      <c r="E37" s="234"/>
      <c r="F37" s="234"/>
      <c r="G37" s="89"/>
      <c r="H37" s="157"/>
      <c r="I37" s="157"/>
      <c r="J37" s="232"/>
      <c r="K37" s="232"/>
      <c r="L37" s="230"/>
    </row>
    <row r="38" spans="2:13">
      <c r="B38" s="206"/>
      <c r="C38" s="63"/>
      <c r="D38" s="63"/>
      <c r="E38" s="172"/>
      <c r="F38" s="172"/>
      <c r="G38" s="89"/>
      <c r="H38" s="467" t="s">
        <v>49</v>
      </c>
      <c r="I38" s="467"/>
      <c r="J38" s="133">
        <v>0</v>
      </c>
      <c r="K38" s="133">
        <v>0</v>
      </c>
      <c r="L38" s="230"/>
      <c r="M38" s="64"/>
    </row>
    <row r="39" spans="2:13">
      <c r="B39" s="205"/>
      <c r="C39" s="63"/>
      <c r="D39" s="63"/>
      <c r="E39" s="172"/>
      <c r="F39" s="172"/>
      <c r="G39" s="89"/>
      <c r="H39" s="157"/>
      <c r="I39" s="157"/>
      <c r="J39" s="232"/>
      <c r="K39" s="232"/>
      <c r="L39" s="230"/>
    </row>
    <row r="40" spans="2:13">
      <c r="B40" s="206"/>
      <c r="C40" s="63"/>
      <c r="D40" s="63"/>
      <c r="E40" s="172"/>
      <c r="F40" s="172"/>
      <c r="G40" s="89"/>
      <c r="H40" s="463" t="s">
        <v>50</v>
      </c>
      <c r="I40" s="463"/>
      <c r="J40" s="233">
        <v>0</v>
      </c>
      <c r="K40" s="233">
        <v>0</v>
      </c>
      <c r="L40" s="230"/>
      <c r="M40" s="64"/>
    </row>
    <row r="41" spans="2:13">
      <c r="B41" s="205"/>
      <c r="C41" s="63"/>
      <c r="D41" s="63"/>
      <c r="E41" s="172"/>
      <c r="F41" s="172"/>
      <c r="G41" s="89"/>
      <c r="H41" s="463" t="s">
        <v>51</v>
      </c>
      <c r="I41" s="463"/>
      <c r="J41" s="233">
        <v>0</v>
      </c>
      <c r="K41" s="233">
        <v>0</v>
      </c>
      <c r="L41" s="230"/>
      <c r="M41" s="64"/>
    </row>
    <row r="42" spans="2:13">
      <c r="B42" s="206"/>
      <c r="C42" s="63"/>
      <c r="D42" s="63"/>
      <c r="E42" s="172"/>
      <c r="F42" s="172"/>
      <c r="G42" s="89"/>
      <c r="H42" s="463" t="s">
        <v>52</v>
      </c>
      <c r="I42" s="463"/>
      <c r="J42" s="233">
        <v>0</v>
      </c>
      <c r="K42" s="233">
        <v>0</v>
      </c>
      <c r="L42" s="230"/>
      <c r="M42" s="64"/>
    </row>
    <row r="43" spans="2:13">
      <c r="B43" s="206"/>
      <c r="C43" s="63"/>
      <c r="D43" s="63"/>
      <c r="E43" s="172"/>
      <c r="F43" s="172"/>
      <c r="G43" s="89"/>
      <c r="H43" s="157"/>
      <c r="I43" s="157"/>
      <c r="J43" s="232"/>
      <c r="K43" s="232"/>
      <c r="L43" s="230"/>
    </row>
    <row r="44" spans="2:13">
      <c r="B44" s="206"/>
      <c r="C44" s="63"/>
      <c r="D44" s="63"/>
      <c r="E44" s="172"/>
      <c r="F44" s="172"/>
      <c r="G44" s="89"/>
      <c r="H44" s="467" t="s">
        <v>53</v>
      </c>
      <c r="I44" s="467"/>
      <c r="J44" s="133">
        <f>SUM(J46:J50)</f>
        <v>347577633.44000053</v>
      </c>
      <c r="K44" s="133">
        <f>SUM(K46:K50)</f>
        <v>-755681882.49000001</v>
      </c>
      <c r="L44" s="230"/>
      <c r="M44" s="64"/>
    </row>
    <row r="45" spans="2:13">
      <c r="B45" s="206"/>
      <c r="C45" s="63"/>
      <c r="D45" s="63"/>
      <c r="E45" s="172"/>
      <c r="F45" s="172"/>
      <c r="G45" s="89"/>
      <c r="H45" s="157"/>
      <c r="I45" s="157"/>
      <c r="J45" s="232"/>
      <c r="K45" s="232"/>
      <c r="L45" s="230"/>
      <c r="M45" s="48"/>
    </row>
    <row r="46" spans="2:13">
      <c r="B46" s="206"/>
      <c r="C46" s="63"/>
      <c r="D46" s="63"/>
      <c r="E46" s="172"/>
      <c r="F46" s="172"/>
      <c r="G46" s="89"/>
      <c r="H46" s="463" t="s">
        <v>54</v>
      </c>
      <c r="I46" s="463"/>
      <c r="J46" s="233">
        <v>203526265.03999999</v>
      </c>
      <c r="K46" s="233">
        <v>0</v>
      </c>
      <c r="L46" s="230"/>
      <c r="M46" s="64"/>
    </row>
    <row r="47" spans="2:13">
      <c r="B47" s="206"/>
      <c r="C47" s="63"/>
      <c r="D47" s="63"/>
      <c r="E47" s="172"/>
      <c r="F47" s="172"/>
      <c r="G47" s="89"/>
      <c r="H47" s="463" t="s">
        <v>55</v>
      </c>
      <c r="I47" s="463"/>
      <c r="J47" s="233">
        <v>144051368.40000057</v>
      </c>
      <c r="K47" s="233">
        <v>0</v>
      </c>
      <c r="L47" s="230"/>
      <c r="M47" s="64"/>
    </row>
    <row r="48" spans="2:13">
      <c r="B48" s="206"/>
      <c r="C48" s="63"/>
      <c r="D48" s="63"/>
      <c r="E48" s="172"/>
      <c r="F48" s="172"/>
      <c r="G48" s="89"/>
      <c r="H48" s="463" t="s">
        <v>56</v>
      </c>
      <c r="I48" s="463"/>
      <c r="J48" s="233">
        <v>0</v>
      </c>
      <c r="K48" s="233">
        <v>0</v>
      </c>
      <c r="L48" s="230"/>
      <c r="M48" s="64"/>
    </row>
    <row r="49" spans="2:13">
      <c r="B49" s="206"/>
      <c r="C49" s="63"/>
      <c r="D49" s="63"/>
      <c r="E49" s="172"/>
      <c r="F49" s="172"/>
      <c r="G49" s="89"/>
      <c r="H49" s="463" t="s">
        <v>57</v>
      </c>
      <c r="I49" s="463"/>
      <c r="J49" s="233">
        <v>0</v>
      </c>
      <c r="K49" s="233">
        <v>0</v>
      </c>
      <c r="L49" s="230"/>
      <c r="M49" s="64"/>
    </row>
    <row r="50" spans="2:13">
      <c r="B50" s="205"/>
      <c r="C50" s="63"/>
      <c r="D50" s="63"/>
      <c r="E50" s="172"/>
      <c r="F50" s="172"/>
      <c r="G50" s="89"/>
      <c r="H50" s="463" t="s">
        <v>58</v>
      </c>
      <c r="I50" s="463"/>
      <c r="J50" s="233">
        <v>0</v>
      </c>
      <c r="K50" s="233">
        <v>-755681882.49000001</v>
      </c>
      <c r="L50" s="230"/>
      <c r="M50" s="89"/>
    </row>
    <row r="51" spans="2:13">
      <c r="B51" s="206"/>
      <c r="C51" s="63"/>
      <c r="D51" s="63"/>
      <c r="E51" s="172"/>
      <c r="F51" s="172"/>
      <c r="G51" s="89"/>
      <c r="H51" s="157"/>
      <c r="I51" s="157"/>
      <c r="J51" s="232"/>
      <c r="K51" s="232"/>
      <c r="L51" s="230"/>
    </row>
    <row r="52" spans="2:13">
      <c r="B52" s="205"/>
      <c r="C52" s="63"/>
      <c r="D52" s="63"/>
      <c r="E52" s="63"/>
      <c r="F52" s="63"/>
      <c r="G52" s="64"/>
      <c r="H52" s="467" t="s">
        <v>196</v>
      </c>
      <c r="I52" s="467"/>
      <c r="J52" s="133">
        <v>0</v>
      </c>
      <c r="K52" s="133">
        <v>0</v>
      </c>
      <c r="L52" s="230"/>
      <c r="M52" s="64"/>
    </row>
    <row r="53" spans="2:13" ht="6.75" customHeight="1">
      <c r="B53" s="206"/>
      <c r="C53" s="63"/>
      <c r="D53" s="63"/>
      <c r="E53" s="63"/>
      <c r="F53" s="63"/>
      <c r="G53" s="223"/>
      <c r="H53" s="157"/>
      <c r="I53" s="157"/>
      <c r="J53" s="232"/>
      <c r="K53" s="232"/>
      <c r="L53" s="230"/>
    </row>
    <row r="54" spans="2:13">
      <c r="B54" s="206"/>
      <c r="C54" s="63"/>
      <c r="D54" s="63"/>
      <c r="E54" s="63"/>
      <c r="F54" s="63"/>
      <c r="G54" s="64"/>
      <c r="H54" s="463" t="s">
        <v>60</v>
      </c>
      <c r="I54" s="463"/>
      <c r="J54" s="233">
        <v>0</v>
      </c>
      <c r="K54" s="233">
        <v>0</v>
      </c>
      <c r="L54" s="230"/>
      <c r="M54" s="64"/>
    </row>
    <row r="55" spans="2:13">
      <c r="B55" s="206"/>
      <c r="C55" s="63"/>
      <c r="D55" s="63"/>
      <c r="E55" s="63"/>
      <c r="F55" s="63"/>
      <c r="G55" s="64"/>
      <c r="H55" s="463" t="s">
        <v>61</v>
      </c>
      <c r="I55" s="463"/>
      <c r="J55" s="233">
        <v>0</v>
      </c>
      <c r="K55" s="233">
        <v>0</v>
      </c>
      <c r="L55" s="230"/>
      <c r="M55" s="64"/>
    </row>
    <row r="56" spans="2:13">
      <c r="B56" s="209"/>
      <c r="C56" s="210"/>
      <c r="D56" s="235"/>
      <c r="E56" s="236"/>
      <c r="F56" s="237"/>
      <c r="G56" s="237"/>
      <c r="H56" s="210"/>
      <c r="I56" s="238"/>
      <c r="J56" s="236"/>
      <c r="K56" s="237"/>
      <c r="L56" s="239"/>
      <c r="M56" s="229"/>
    </row>
    <row r="57" spans="2:13">
      <c r="B57" s="63"/>
      <c r="C57" s="223"/>
      <c r="D57" s="99"/>
      <c r="E57" s="100"/>
      <c r="F57" s="101"/>
      <c r="G57" s="101"/>
      <c r="H57" s="223"/>
      <c r="I57" s="240"/>
      <c r="J57" s="100"/>
      <c r="K57" s="101"/>
      <c r="L57" s="101"/>
    </row>
    <row r="58" spans="2:13">
      <c r="C58" s="490" t="s">
        <v>64</v>
      </c>
      <c r="D58" s="490"/>
      <c r="E58" s="490"/>
      <c r="F58" s="490"/>
      <c r="G58" s="490"/>
      <c r="H58" s="490"/>
      <c r="I58" s="490"/>
      <c r="J58" s="490"/>
      <c r="K58" s="490"/>
    </row>
    <row r="59" spans="2:13">
      <c r="C59" s="99"/>
      <c r="D59" s="100"/>
      <c r="E59" s="101"/>
      <c r="F59" s="101"/>
      <c r="H59" s="102"/>
      <c r="I59" s="241"/>
      <c r="J59" s="101"/>
      <c r="K59" s="101"/>
    </row>
    <row r="60" spans="2:13">
      <c r="C60" s="99"/>
      <c r="D60" s="100" t="s">
        <v>197</v>
      </c>
      <c r="E60" s="101"/>
      <c r="F60" s="101"/>
      <c r="H60" s="102" t="s">
        <v>198</v>
      </c>
      <c r="I60" s="241"/>
      <c r="J60" s="101"/>
      <c r="K60" s="101"/>
    </row>
    <row r="61" spans="2:13">
      <c r="C61" s="99"/>
      <c r="D61" s="443" t="s">
        <v>67</v>
      </c>
      <c r="E61" s="443"/>
      <c r="F61" s="57"/>
      <c r="G61" s="57"/>
      <c r="H61" s="444" t="s">
        <v>68</v>
      </c>
      <c r="I61" s="444"/>
      <c r="J61" s="445" t="s">
        <v>69</v>
      </c>
      <c r="K61" s="445"/>
      <c r="L61" s="1"/>
    </row>
    <row r="62" spans="2:13">
      <c r="C62" s="242"/>
      <c r="D62" s="439" t="s">
        <v>70</v>
      </c>
      <c r="E62" s="439"/>
      <c r="F62" s="62"/>
      <c r="G62" s="62"/>
      <c r="H62" s="440" t="s">
        <v>71</v>
      </c>
      <c r="I62" s="440"/>
      <c r="J62" s="439" t="s">
        <v>72</v>
      </c>
      <c r="K62" s="439"/>
      <c r="L62" s="1"/>
    </row>
    <row r="63" spans="2:13">
      <c r="C63" s="243"/>
      <c r="D63" s="439"/>
      <c r="E63" s="439"/>
      <c r="F63" s="244"/>
      <c r="G63" s="244"/>
      <c r="H63" s="439"/>
      <c r="I63" s="439"/>
      <c r="J63" s="104"/>
      <c r="K63" s="101"/>
    </row>
    <row r="64" spans="2:13">
      <c r="B64" s="245"/>
      <c r="G64" s="64"/>
    </row>
  </sheetData>
  <mergeCells count="66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3:E63"/>
    <mergeCell ref="H63:I63"/>
    <mergeCell ref="H55:I55"/>
    <mergeCell ref="C58:K58"/>
    <mergeCell ref="D61:E61"/>
    <mergeCell ref="H61:I61"/>
    <mergeCell ref="J61:K61"/>
    <mergeCell ref="D62:E62"/>
    <mergeCell ref="H62:I62"/>
    <mergeCell ref="J62:K62"/>
  </mergeCells>
  <pageMargins left="0.70866141732283472" right="0.70866141732283472" top="0.74803149606299213" bottom="0.74803149606299213" header="0.31496062992125984" footer="0.31496062992125984"/>
  <pageSetup scale="57" orientation="landscape" r:id="rId1"/>
  <ignoredErrors>
    <ignoredError sqref="E1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topLeftCell="E1" workbookViewId="0">
      <selection activeCell="L54" sqref="L54"/>
    </sheetView>
  </sheetViews>
  <sheetFormatPr baseColWidth="10" defaultColWidth="0" defaultRowHeight="12" customHeight="1" zeroHeight="1"/>
  <cols>
    <col min="1" max="1" width="3.42578125" style="103" customWidth="1"/>
    <col min="2" max="3" width="3.7109375" style="103" customWidth="1"/>
    <col min="4" max="4" width="24" style="103" customWidth="1"/>
    <col min="5" max="5" width="25.28515625" style="103" customWidth="1"/>
    <col min="6" max="6" width="14.5703125" style="103" customWidth="1"/>
    <col min="7" max="7" width="15.28515625" style="64" customWidth="1"/>
    <col min="8" max="8" width="18.28515625" style="64" customWidth="1"/>
    <col min="9" max="9" width="6.5703125" style="103" customWidth="1"/>
    <col min="10" max="11" width="3.7109375" style="67" customWidth="1"/>
    <col min="12" max="13" width="18.7109375" style="67" customWidth="1"/>
    <col min="14" max="14" width="13.7109375" style="67" customWidth="1"/>
    <col min="15" max="15" width="13.85546875" style="67" bestFit="1" customWidth="1"/>
    <col min="16" max="16" width="13.85546875" style="67" customWidth="1"/>
    <col min="17" max="17" width="1.85546875" style="67" customWidth="1"/>
    <col min="18" max="18" width="3" style="67" customWidth="1"/>
    <col min="19" max="16384" width="0" style="67" hidden="1"/>
  </cols>
  <sheetData>
    <row r="1" spans="1:17"/>
    <row r="2" spans="1:17" s="63" customFormat="1" ht="15">
      <c r="B2" s="184"/>
      <c r="C2" s="184"/>
      <c r="D2" s="184"/>
      <c r="E2" s="509" t="s">
        <v>0</v>
      </c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184"/>
      <c r="Q2" s="184"/>
    </row>
    <row r="3" spans="1:17" ht="15">
      <c r="B3" s="184"/>
      <c r="C3" s="184"/>
      <c r="D3" s="184"/>
      <c r="E3" s="509" t="s">
        <v>199</v>
      </c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184"/>
      <c r="Q3" s="184"/>
    </row>
    <row r="4" spans="1:17" ht="15">
      <c r="B4" s="184"/>
      <c r="C4" s="184"/>
      <c r="D4" s="184"/>
      <c r="E4" s="509" t="s">
        <v>200</v>
      </c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184"/>
      <c r="Q4" s="184"/>
    </row>
    <row r="5" spans="1:17" ht="15">
      <c r="B5" s="184"/>
      <c r="C5" s="184"/>
      <c r="D5" s="184"/>
      <c r="E5" s="509" t="s">
        <v>3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184"/>
      <c r="Q5" s="184"/>
    </row>
    <row r="6" spans="1:17" ht="15">
      <c r="C6" s="224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  <c r="P6" s="63"/>
      <c r="Q6" s="63"/>
    </row>
    <row r="7" spans="1:17">
      <c r="A7" s="68"/>
      <c r="B7" s="473"/>
      <c r="C7" s="473"/>
      <c r="D7" s="473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70"/>
      <c r="Q7" s="63"/>
    </row>
    <row r="8" spans="1:17" s="63" customFormat="1">
      <c r="A8" s="103"/>
      <c r="B8" s="224"/>
      <c r="C8" s="224"/>
      <c r="D8" s="246"/>
      <c r="E8" s="224"/>
      <c r="F8" s="224"/>
      <c r="G8" s="249"/>
      <c r="H8" s="249"/>
      <c r="I8" s="246"/>
    </row>
    <row r="9" spans="1:17" s="63" customFormat="1">
      <c r="A9" s="103"/>
      <c r="B9" s="103"/>
      <c r="C9" s="250"/>
      <c r="D9" s="246"/>
      <c r="E9" s="250"/>
      <c r="F9" s="250"/>
      <c r="G9" s="251"/>
      <c r="H9" s="251"/>
      <c r="I9" s="246"/>
    </row>
    <row r="10" spans="1:17" s="63" customFormat="1">
      <c r="A10" s="252"/>
      <c r="B10" s="506" t="s">
        <v>75</v>
      </c>
      <c r="C10" s="507"/>
      <c r="D10" s="507"/>
      <c r="E10" s="507"/>
      <c r="F10" s="196"/>
      <c r="G10" s="195">
        <v>2016</v>
      </c>
      <c r="H10" s="195">
        <v>2015</v>
      </c>
      <c r="I10" s="253"/>
      <c r="J10" s="507" t="s">
        <v>75</v>
      </c>
      <c r="K10" s="507"/>
      <c r="L10" s="507"/>
      <c r="M10" s="507"/>
      <c r="N10" s="196"/>
      <c r="O10" s="195">
        <v>2016</v>
      </c>
      <c r="P10" s="195">
        <v>2015</v>
      </c>
      <c r="Q10" s="254"/>
    </row>
    <row r="11" spans="1:17" s="63" customFormat="1">
      <c r="A11" s="103"/>
      <c r="B11" s="198"/>
      <c r="C11" s="103"/>
      <c r="D11" s="199"/>
      <c r="E11" s="199"/>
      <c r="F11" s="199"/>
      <c r="G11" s="255"/>
      <c r="H11" s="255"/>
      <c r="I11" s="103"/>
      <c r="Q11" s="201"/>
    </row>
    <row r="12" spans="1:17" s="63" customFormat="1">
      <c r="A12" s="64"/>
      <c r="B12" s="88"/>
      <c r="C12" s="226"/>
      <c r="D12" s="226"/>
      <c r="E12" s="226"/>
      <c r="F12" s="226"/>
      <c r="G12" s="255"/>
      <c r="H12" s="255"/>
      <c r="I12" s="64"/>
      <c r="Q12" s="201"/>
    </row>
    <row r="13" spans="1:17">
      <c r="A13" s="64"/>
      <c r="B13" s="508" t="s">
        <v>201</v>
      </c>
      <c r="C13" s="503"/>
      <c r="D13" s="503"/>
      <c r="E13" s="503"/>
      <c r="F13" s="503"/>
      <c r="G13" s="255"/>
      <c r="H13" s="255"/>
      <c r="I13" s="64"/>
      <c r="J13" s="503" t="s">
        <v>202</v>
      </c>
      <c r="K13" s="503"/>
      <c r="L13" s="503"/>
      <c r="M13" s="503"/>
      <c r="N13" s="503"/>
      <c r="O13" s="256"/>
      <c r="P13" s="256"/>
      <c r="Q13" s="201"/>
    </row>
    <row r="14" spans="1:17">
      <c r="A14" s="64"/>
      <c r="B14" s="88"/>
      <c r="C14" s="226"/>
      <c r="D14" s="64"/>
      <c r="E14" s="226"/>
      <c r="F14" s="226"/>
      <c r="G14" s="255"/>
      <c r="H14" s="255"/>
      <c r="I14" s="64"/>
      <c r="J14" s="64"/>
      <c r="K14" s="226"/>
      <c r="L14" s="226"/>
      <c r="M14" s="226"/>
      <c r="N14" s="226"/>
      <c r="O14" s="256"/>
      <c r="P14" s="256"/>
      <c r="Q14" s="201"/>
    </row>
    <row r="15" spans="1:17">
      <c r="A15" s="64"/>
      <c r="B15" s="88"/>
      <c r="C15" s="503" t="s">
        <v>194</v>
      </c>
      <c r="D15" s="503"/>
      <c r="E15" s="503"/>
      <c r="F15" s="503"/>
      <c r="G15" s="257">
        <f>SUM(G16:G26)</f>
        <v>1462703225.45</v>
      </c>
      <c r="H15" s="257">
        <f>SUM(H16:H26)</f>
        <v>1479132843.8499999</v>
      </c>
      <c r="I15" s="64"/>
      <c r="J15" s="64"/>
      <c r="K15" s="503" t="s">
        <v>194</v>
      </c>
      <c r="L15" s="503"/>
      <c r="M15" s="503"/>
      <c r="N15" s="503"/>
      <c r="O15" s="258">
        <f>SUM(O16:O18)</f>
        <v>674375292.31999898</v>
      </c>
      <c r="P15" s="258">
        <f>SUM(P16:P18)</f>
        <v>236025191.40999997</v>
      </c>
      <c r="Q15" s="201"/>
    </row>
    <row r="16" spans="1:17" ht="15">
      <c r="A16" s="64"/>
      <c r="B16" s="88"/>
      <c r="C16" s="226"/>
      <c r="D16" s="504" t="s">
        <v>140</v>
      </c>
      <c r="E16" s="504"/>
      <c r="F16" s="504"/>
      <c r="G16" s="259">
        <v>358184744.75</v>
      </c>
      <c r="H16" s="260">
        <v>303708543.38999999</v>
      </c>
      <c r="I16" s="64"/>
      <c r="J16" s="64"/>
      <c r="K16" s="63"/>
      <c r="L16" s="505" t="s">
        <v>33</v>
      </c>
      <c r="M16" s="505"/>
      <c r="N16" s="505"/>
      <c r="O16" s="260">
        <v>620614108.80999899</v>
      </c>
      <c r="P16" s="260">
        <v>0</v>
      </c>
      <c r="Q16" s="201"/>
    </row>
    <row r="17" spans="1:17">
      <c r="A17" s="64"/>
      <c r="B17" s="88"/>
      <c r="C17" s="226"/>
      <c r="D17" s="504" t="s">
        <v>203</v>
      </c>
      <c r="E17" s="504"/>
      <c r="F17" s="504"/>
      <c r="G17" s="260">
        <v>0</v>
      </c>
      <c r="H17" s="260">
        <v>0</v>
      </c>
      <c r="I17" s="64"/>
      <c r="J17" s="64"/>
      <c r="K17" s="63"/>
      <c r="L17" s="505" t="s">
        <v>35</v>
      </c>
      <c r="M17" s="505"/>
      <c r="N17" s="505"/>
      <c r="O17" s="260">
        <v>0</v>
      </c>
      <c r="P17" s="260">
        <v>0</v>
      </c>
      <c r="Q17" s="201"/>
    </row>
    <row r="18" spans="1:17">
      <c r="A18" s="64"/>
      <c r="B18" s="88"/>
      <c r="C18" s="261"/>
      <c r="D18" s="504" t="s">
        <v>204</v>
      </c>
      <c r="E18" s="504"/>
      <c r="F18" s="504"/>
      <c r="G18" s="260">
        <v>600000</v>
      </c>
      <c r="H18" s="260">
        <v>28649767.690000001</v>
      </c>
      <c r="I18" s="64"/>
      <c r="J18" s="64"/>
      <c r="K18" s="255"/>
      <c r="L18" s="505" t="s">
        <v>205</v>
      </c>
      <c r="M18" s="505"/>
      <c r="N18" s="505"/>
      <c r="O18" s="260">
        <v>53761183.510000005</v>
      </c>
      <c r="P18" s="262">
        <v>236025191.40999997</v>
      </c>
      <c r="Q18" s="201"/>
    </row>
    <row r="19" spans="1:17" ht="15">
      <c r="A19" s="64"/>
      <c r="B19" s="88"/>
      <c r="C19" s="261"/>
      <c r="D19" s="504" t="s">
        <v>146</v>
      </c>
      <c r="E19" s="504"/>
      <c r="F19" s="504"/>
      <c r="G19" s="259">
        <v>74243555.299999997</v>
      </c>
      <c r="H19" s="260">
        <v>85635189.019999996</v>
      </c>
      <c r="I19" s="64"/>
      <c r="J19" s="64"/>
      <c r="K19" s="255"/>
      <c r="L19" s="63"/>
      <c r="M19" s="63"/>
      <c r="N19" s="63"/>
      <c r="O19" s="172"/>
      <c r="P19" s="172"/>
      <c r="Q19" s="201"/>
    </row>
    <row r="20" spans="1:17">
      <c r="A20" s="64"/>
      <c r="B20" s="88"/>
      <c r="C20" s="261"/>
      <c r="D20" s="504" t="s">
        <v>147</v>
      </c>
      <c r="E20" s="504"/>
      <c r="F20" s="504"/>
      <c r="G20" s="260">
        <v>3234717.56</v>
      </c>
      <c r="H20" s="260">
        <v>11566412.800000001</v>
      </c>
      <c r="I20" s="64"/>
      <c r="J20" s="64"/>
      <c r="K20" s="503" t="s">
        <v>195</v>
      </c>
      <c r="L20" s="503"/>
      <c r="M20" s="503"/>
      <c r="N20" s="503"/>
      <c r="O20" s="257">
        <f>SUM(O21:O23)</f>
        <v>780603075.39999998</v>
      </c>
      <c r="P20" s="257">
        <f>SUM(P21:P23)</f>
        <v>456630342.74000013</v>
      </c>
      <c r="Q20" s="201"/>
    </row>
    <row r="21" spans="1:17">
      <c r="A21" s="64"/>
      <c r="B21" s="88"/>
      <c r="C21" s="261"/>
      <c r="D21" s="504" t="s">
        <v>149</v>
      </c>
      <c r="E21" s="504"/>
      <c r="F21" s="504"/>
      <c r="G21" s="262">
        <v>71031397.599999994</v>
      </c>
      <c r="H21" s="260">
        <v>37089809.399999999</v>
      </c>
      <c r="I21" s="64"/>
      <c r="J21" s="64"/>
      <c r="K21" s="255"/>
      <c r="L21" s="505" t="s">
        <v>33</v>
      </c>
      <c r="M21" s="505"/>
      <c r="N21" s="505"/>
      <c r="O21" s="260">
        <v>16719240.9</v>
      </c>
      <c r="P21" s="262">
        <v>441475603.88000011</v>
      </c>
      <c r="Q21" s="201"/>
    </row>
    <row r="22" spans="1:17">
      <c r="A22" s="64"/>
      <c r="B22" s="88"/>
      <c r="C22" s="261"/>
      <c r="D22" s="504" t="s">
        <v>151</v>
      </c>
      <c r="E22" s="504"/>
      <c r="F22" s="504"/>
      <c r="G22" s="260">
        <v>0</v>
      </c>
      <c r="H22" s="260">
        <v>0</v>
      </c>
      <c r="I22" s="64"/>
      <c r="J22" s="64"/>
      <c r="K22" s="226"/>
      <c r="L22" s="505" t="s">
        <v>35</v>
      </c>
      <c r="M22" s="505"/>
      <c r="N22" s="505"/>
      <c r="O22" s="262">
        <v>0</v>
      </c>
      <c r="P22" s="260">
        <v>15154738.859999988</v>
      </c>
      <c r="Q22" s="201"/>
    </row>
    <row r="23" spans="1:17">
      <c r="A23" s="64"/>
      <c r="B23" s="88"/>
      <c r="C23" s="261"/>
      <c r="D23" s="504" t="s">
        <v>153</v>
      </c>
      <c r="E23" s="504"/>
      <c r="F23" s="504"/>
      <c r="G23" s="260">
        <v>0</v>
      </c>
      <c r="H23" s="260">
        <v>0</v>
      </c>
      <c r="I23" s="64"/>
      <c r="J23" s="64"/>
      <c r="K23" s="63"/>
      <c r="L23" s="505" t="s">
        <v>206</v>
      </c>
      <c r="M23" s="505"/>
      <c r="N23" s="505"/>
      <c r="O23" s="260">
        <v>763883834.5</v>
      </c>
      <c r="P23" s="262">
        <v>0</v>
      </c>
      <c r="Q23" s="201"/>
    </row>
    <row r="24" spans="1:17">
      <c r="A24" s="64"/>
      <c r="B24" s="88"/>
      <c r="C24" s="226"/>
      <c r="D24" s="504" t="s">
        <v>158</v>
      </c>
      <c r="E24" s="504"/>
      <c r="F24" s="504"/>
      <c r="G24" s="260">
        <v>808756998.5</v>
      </c>
      <c r="H24" s="260">
        <v>762732493.54999995</v>
      </c>
      <c r="I24" s="64"/>
      <c r="J24" s="64"/>
      <c r="K24" s="503" t="s">
        <v>207</v>
      </c>
      <c r="L24" s="503"/>
      <c r="M24" s="503"/>
      <c r="N24" s="503"/>
      <c r="O24" s="257">
        <f>O15-O20</f>
        <v>-106227783.080001</v>
      </c>
      <c r="P24" s="257">
        <f>P15-P20</f>
        <v>-220605151.33000016</v>
      </c>
      <c r="Q24" s="201"/>
    </row>
    <row r="25" spans="1:17">
      <c r="A25" s="64"/>
      <c r="B25" s="88"/>
      <c r="C25" s="261"/>
      <c r="D25" s="504" t="s">
        <v>208</v>
      </c>
      <c r="E25" s="504"/>
      <c r="F25" s="504"/>
      <c r="G25" s="260">
        <v>136932959.78</v>
      </c>
      <c r="H25" s="260">
        <v>246356864.27000001</v>
      </c>
      <c r="I25" s="64"/>
      <c r="J25" s="64"/>
      <c r="Q25" s="201"/>
    </row>
    <row r="26" spans="1:17">
      <c r="A26" s="64"/>
      <c r="B26" s="88"/>
      <c r="C26" s="226"/>
      <c r="D26" s="504" t="s">
        <v>209</v>
      </c>
      <c r="E26" s="504"/>
      <c r="F26" s="93"/>
      <c r="G26" s="262">
        <v>9718851.9600000009</v>
      </c>
      <c r="H26" s="260">
        <v>3393763.7300000191</v>
      </c>
      <c r="I26" s="64"/>
      <c r="J26" s="64"/>
      <c r="K26" s="63"/>
      <c r="L26" s="63"/>
      <c r="M26" s="63"/>
      <c r="N26" s="63"/>
      <c r="O26" s="172"/>
      <c r="P26" s="172"/>
      <c r="Q26" s="201"/>
    </row>
    <row r="27" spans="1:17">
      <c r="A27" s="64"/>
      <c r="B27" s="88"/>
      <c r="C27" s="226"/>
      <c r="D27" s="64"/>
      <c r="E27" s="226"/>
      <c r="F27" s="226"/>
      <c r="G27" s="255"/>
      <c r="H27" s="255"/>
      <c r="I27" s="64"/>
      <c r="J27" s="63"/>
      <c r="K27" s="63"/>
      <c r="L27" s="63"/>
      <c r="M27" s="63"/>
      <c r="N27" s="63"/>
      <c r="O27" s="172"/>
      <c r="P27" s="172"/>
      <c r="Q27" s="201"/>
    </row>
    <row r="28" spans="1:17">
      <c r="A28" s="64"/>
      <c r="B28" s="88"/>
      <c r="C28" s="503" t="s">
        <v>195</v>
      </c>
      <c r="D28" s="503"/>
      <c r="E28" s="503"/>
      <c r="F28" s="503"/>
      <c r="G28" s="257">
        <f>SUM(G29:G44)</f>
        <v>1065661629.8999999</v>
      </c>
      <c r="H28" s="257">
        <f>SUM(H29:H44)</f>
        <v>1285063530.8399999</v>
      </c>
      <c r="I28" s="64"/>
      <c r="J28" s="503" t="s">
        <v>210</v>
      </c>
      <c r="K28" s="503"/>
      <c r="L28" s="503"/>
      <c r="M28" s="503"/>
      <c r="N28" s="503"/>
      <c r="O28" s="263"/>
      <c r="P28" s="263"/>
      <c r="Q28" s="201"/>
    </row>
    <row r="29" spans="1:17">
      <c r="A29" s="64"/>
      <c r="B29" s="88"/>
      <c r="C29" s="264"/>
      <c r="D29" s="504" t="s">
        <v>211</v>
      </c>
      <c r="E29" s="504"/>
      <c r="F29" s="504"/>
      <c r="G29" s="260">
        <v>564915817.28999996</v>
      </c>
      <c r="H29" s="260">
        <v>589867087.96000004</v>
      </c>
      <c r="I29" s="64"/>
      <c r="J29" s="64"/>
      <c r="K29" s="226"/>
      <c r="L29" s="226"/>
      <c r="M29" s="226"/>
      <c r="N29" s="226"/>
      <c r="O29" s="263"/>
      <c r="P29" s="263"/>
      <c r="Q29" s="201"/>
    </row>
    <row r="30" spans="1:17">
      <c r="A30" s="64"/>
      <c r="B30" s="88"/>
      <c r="C30" s="264"/>
      <c r="D30" s="504" t="s">
        <v>143</v>
      </c>
      <c r="E30" s="504"/>
      <c r="F30" s="504"/>
      <c r="G30" s="260">
        <v>116422369.85000001</v>
      </c>
      <c r="H30" s="260">
        <v>136020359.66</v>
      </c>
      <c r="I30" s="64"/>
      <c r="J30" s="63"/>
      <c r="K30" s="503" t="s">
        <v>194</v>
      </c>
      <c r="L30" s="503"/>
      <c r="M30" s="503"/>
      <c r="N30" s="503"/>
      <c r="O30" s="257">
        <f>O31+O34+O35</f>
        <v>0</v>
      </c>
      <c r="P30" s="257">
        <f>P31+P34+P35</f>
        <v>58000000</v>
      </c>
      <c r="Q30" s="201"/>
    </row>
    <row r="31" spans="1:17">
      <c r="A31" s="64"/>
      <c r="B31" s="88"/>
      <c r="C31" s="264"/>
      <c r="D31" s="504" t="s">
        <v>145</v>
      </c>
      <c r="E31" s="504"/>
      <c r="F31" s="504"/>
      <c r="G31" s="262">
        <v>321369316.46999997</v>
      </c>
      <c r="H31" s="260">
        <v>367171007.20999998</v>
      </c>
      <c r="I31" s="64"/>
      <c r="J31" s="64"/>
      <c r="K31" s="63"/>
      <c r="L31" s="505" t="s">
        <v>212</v>
      </c>
      <c r="M31" s="505"/>
      <c r="N31" s="505"/>
      <c r="O31" s="260">
        <v>0</v>
      </c>
      <c r="P31" s="260">
        <f>+P32+P33+P34</f>
        <v>58000000</v>
      </c>
      <c r="Q31" s="201"/>
    </row>
    <row r="32" spans="1:17">
      <c r="A32" s="64"/>
      <c r="B32" s="88"/>
      <c r="C32" s="226"/>
      <c r="D32" s="504" t="s">
        <v>150</v>
      </c>
      <c r="E32" s="504"/>
      <c r="F32" s="504"/>
      <c r="G32" s="260">
        <v>0</v>
      </c>
      <c r="H32" s="260">
        <v>0</v>
      </c>
      <c r="I32" s="64"/>
      <c r="J32" s="64"/>
      <c r="K32" s="264"/>
      <c r="L32" s="505" t="s">
        <v>213</v>
      </c>
      <c r="M32" s="505"/>
      <c r="N32" s="505"/>
      <c r="O32" s="260">
        <v>0</v>
      </c>
      <c r="P32" s="260">
        <v>58000000</v>
      </c>
      <c r="Q32" s="201"/>
    </row>
    <row r="33" spans="1:17">
      <c r="A33" s="64"/>
      <c r="B33" s="88"/>
      <c r="C33" s="264"/>
      <c r="D33" s="504" t="s">
        <v>214</v>
      </c>
      <c r="E33" s="504"/>
      <c r="F33" s="504"/>
      <c r="G33" s="260">
        <v>0</v>
      </c>
      <c r="H33" s="260">
        <v>0</v>
      </c>
      <c r="I33" s="64"/>
      <c r="J33" s="64"/>
      <c r="K33" s="264"/>
      <c r="L33" s="505" t="s">
        <v>215</v>
      </c>
      <c r="M33" s="505"/>
      <c r="N33" s="505"/>
      <c r="O33" s="260">
        <v>0</v>
      </c>
      <c r="P33" s="260">
        <v>0</v>
      </c>
      <c r="Q33" s="201"/>
    </row>
    <row r="34" spans="1:17">
      <c r="A34" s="64"/>
      <c r="B34" s="88"/>
      <c r="C34" s="264"/>
      <c r="D34" s="504" t="s">
        <v>216</v>
      </c>
      <c r="E34" s="504"/>
      <c r="F34" s="504"/>
      <c r="G34" s="260">
        <v>0</v>
      </c>
      <c r="H34" s="260">
        <v>0</v>
      </c>
      <c r="I34" s="64"/>
      <c r="J34" s="64"/>
      <c r="K34" s="264"/>
      <c r="L34" s="505" t="s">
        <v>217</v>
      </c>
      <c r="M34" s="505"/>
      <c r="N34" s="505"/>
      <c r="O34" s="260">
        <v>0</v>
      </c>
      <c r="P34" s="260">
        <v>0</v>
      </c>
      <c r="Q34" s="201"/>
    </row>
    <row r="35" spans="1:17">
      <c r="A35" s="64"/>
      <c r="B35" s="88"/>
      <c r="C35" s="264"/>
      <c r="D35" s="504" t="s">
        <v>155</v>
      </c>
      <c r="E35" s="504"/>
      <c r="F35" s="504"/>
      <c r="G35" s="262">
        <v>46432863.049999997</v>
      </c>
      <c r="H35" s="260">
        <v>46075887.859999999</v>
      </c>
      <c r="I35" s="64"/>
      <c r="J35" s="64"/>
      <c r="K35" s="255"/>
      <c r="L35" s="505"/>
      <c r="M35" s="505"/>
      <c r="N35" s="505"/>
      <c r="O35" s="260"/>
      <c r="P35" s="260"/>
      <c r="Q35" s="201"/>
    </row>
    <row r="36" spans="1:17">
      <c r="A36" s="64"/>
      <c r="B36" s="88"/>
      <c r="C36" s="264"/>
      <c r="D36" s="504" t="s">
        <v>157</v>
      </c>
      <c r="E36" s="504"/>
      <c r="F36" s="504"/>
      <c r="G36" s="260">
        <v>0</v>
      </c>
      <c r="H36" s="260">
        <v>0</v>
      </c>
      <c r="I36" s="64"/>
      <c r="J36" s="64"/>
      <c r="K36" s="255"/>
      <c r="L36" s="63"/>
      <c r="M36" s="63"/>
      <c r="N36" s="63"/>
      <c r="O36" s="172"/>
      <c r="P36" s="172"/>
      <c r="Q36" s="201"/>
    </row>
    <row r="37" spans="1:17">
      <c r="A37" s="64"/>
      <c r="B37" s="88"/>
      <c r="C37" s="264"/>
      <c r="D37" s="504" t="s">
        <v>159</v>
      </c>
      <c r="E37" s="504"/>
      <c r="F37" s="504"/>
      <c r="G37" s="260">
        <v>0</v>
      </c>
      <c r="H37" s="260">
        <v>0</v>
      </c>
      <c r="I37" s="64"/>
      <c r="J37" s="64"/>
      <c r="K37" s="503" t="s">
        <v>195</v>
      </c>
      <c r="L37" s="503"/>
      <c r="M37" s="503"/>
      <c r="N37" s="503"/>
      <c r="O37" s="257">
        <f>O39+O40+O41</f>
        <v>56882651.280000009</v>
      </c>
      <c r="P37" s="257">
        <f>P39+P40+P41</f>
        <v>128769545.8</v>
      </c>
      <c r="Q37" s="201"/>
    </row>
    <row r="38" spans="1:17">
      <c r="A38" s="64"/>
      <c r="B38" s="88"/>
      <c r="C38" s="264"/>
      <c r="D38" s="504" t="s">
        <v>161</v>
      </c>
      <c r="E38" s="504"/>
      <c r="F38" s="504"/>
      <c r="G38" s="260">
        <v>0</v>
      </c>
      <c r="H38" s="260">
        <v>0</v>
      </c>
      <c r="I38" s="64"/>
      <c r="J38" s="63"/>
      <c r="K38" s="63"/>
      <c r="L38" s="505" t="s">
        <v>218</v>
      </c>
      <c r="M38" s="505"/>
      <c r="N38" s="505"/>
      <c r="O38" s="260"/>
      <c r="P38" s="260"/>
      <c r="Q38" s="201"/>
    </row>
    <row r="39" spans="1:17">
      <c r="A39" s="64"/>
      <c r="B39" s="88"/>
      <c r="C39" s="264"/>
      <c r="D39" s="504" t="s">
        <v>162</v>
      </c>
      <c r="E39" s="504"/>
      <c r="F39" s="504"/>
      <c r="G39" s="262">
        <v>109000</v>
      </c>
      <c r="H39" s="260">
        <v>1168600</v>
      </c>
      <c r="I39" s="64"/>
      <c r="J39" s="64"/>
      <c r="K39" s="63"/>
      <c r="L39" s="505" t="s">
        <v>213</v>
      </c>
      <c r="M39" s="505"/>
      <c r="N39" s="505"/>
      <c r="O39" s="262">
        <v>56882651.280000009</v>
      </c>
      <c r="P39" s="260">
        <v>128769545.8</v>
      </c>
      <c r="Q39" s="201"/>
    </row>
    <row r="40" spans="1:17">
      <c r="A40" s="64"/>
      <c r="B40" s="88"/>
      <c r="C40" s="264"/>
      <c r="D40" s="504" t="s">
        <v>164</v>
      </c>
      <c r="E40" s="504"/>
      <c r="F40" s="504"/>
      <c r="G40" s="260">
        <v>0</v>
      </c>
      <c r="H40" s="260">
        <v>0</v>
      </c>
      <c r="I40" s="64"/>
      <c r="J40" s="64"/>
      <c r="K40" s="264"/>
      <c r="L40" s="505" t="s">
        <v>215</v>
      </c>
      <c r="M40" s="505"/>
      <c r="N40" s="505"/>
      <c r="O40" s="260">
        <v>0</v>
      </c>
      <c r="P40" s="260">
        <v>0</v>
      </c>
      <c r="Q40" s="201"/>
    </row>
    <row r="41" spans="1:17">
      <c r="A41" s="64"/>
      <c r="B41" s="88"/>
      <c r="C41" s="264"/>
      <c r="D41" s="504" t="s">
        <v>219</v>
      </c>
      <c r="E41" s="504"/>
      <c r="F41" s="504"/>
      <c r="G41" s="260">
        <v>0</v>
      </c>
      <c r="H41" s="260">
        <v>0</v>
      </c>
      <c r="I41" s="64"/>
      <c r="J41" s="64"/>
      <c r="K41" s="264"/>
      <c r="L41" s="505" t="s">
        <v>220</v>
      </c>
      <c r="M41" s="505"/>
      <c r="N41" s="505"/>
      <c r="O41" s="260">
        <v>0</v>
      </c>
      <c r="P41" s="260">
        <v>0</v>
      </c>
      <c r="Q41" s="201"/>
    </row>
    <row r="42" spans="1:17">
      <c r="A42" s="64"/>
      <c r="B42" s="88"/>
      <c r="C42" s="226"/>
      <c r="D42" s="504" t="s">
        <v>126</v>
      </c>
      <c r="E42" s="504"/>
      <c r="F42" s="504"/>
      <c r="G42" s="260">
        <v>0</v>
      </c>
      <c r="H42" s="260">
        <v>0</v>
      </c>
      <c r="I42" s="64"/>
      <c r="J42" s="64"/>
      <c r="K42" s="264"/>
      <c r="L42" s="505"/>
      <c r="M42" s="505"/>
      <c r="N42" s="505"/>
      <c r="O42" s="260"/>
      <c r="P42" s="260"/>
      <c r="Q42" s="201"/>
    </row>
    <row r="43" spans="1:17">
      <c r="A43" s="64"/>
      <c r="B43" s="88"/>
      <c r="C43" s="264"/>
      <c r="D43" s="504" t="s">
        <v>171</v>
      </c>
      <c r="E43" s="504"/>
      <c r="F43" s="504"/>
      <c r="G43" s="260">
        <v>6003927</v>
      </c>
      <c r="H43" s="260">
        <v>12249188.49</v>
      </c>
      <c r="I43" s="64"/>
      <c r="J43" s="64"/>
      <c r="K43" s="255"/>
      <c r="L43" s="63"/>
      <c r="M43" s="63"/>
      <c r="N43" s="63"/>
      <c r="O43" s="172"/>
      <c r="P43" s="172"/>
      <c r="Q43" s="201"/>
    </row>
    <row r="44" spans="1:17">
      <c r="A44" s="64"/>
      <c r="B44" s="88"/>
      <c r="C44" s="264"/>
      <c r="D44" s="504" t="s">
        <v>221</v>
      </c>
      <c r="E44" s="504"/>
      <c r="F44" s="504"/>
      <c r="G44" s="262">
        <v>10408336.239999998</v>
      </c>
      <c r="H44" s="260">
        <v>132511399.66</v>
      </c>
      <c r="I44" s="64"/>
      <c r="J44" s="64"/>
      <c r="K44" s="503" t="s">
        <v>222</v>
      </c>
      <c r="L44" s="503"/>
      <c r="M44" s="503"/>
      <c r="N44" s="503"/>
      <c r="O44" s="257">
        <f>O30-O37</f>
        <v>-56882651.280000009</v>
      </c>
      <c r="P44" s="257">
        <f>P30-P37</f>
        <v>-70769545.799999997</v>
      </c>
      <c r="Q44" s="201"/>
    </row>
    <row r="45" spans="1:17">
      <c r="A45" s="64"/>
      <c r="B45" s="88"/>
      <c r="C45" s="264"/>
      <c r="D45" s="63"/>
      <c r="E45" s="63"/>
      <c r="F45" s="63"/>
      <c r="G45" s="172"/>
      <c r="H45" s="172"/>
      <c r="I45" s="64"/>
      <c r="J45" s="64"/>
      <c r="K45" s="255"/>
      <c r="L45" s="255"/>
      <c r="M45" s="255"/>
      <c r="N45" s="255"/>
      <c r="O45" s="263"/>
      <c r="P45" s="263"/>
      <c r="Q45" s="201"/>
    </row>
    <row r="46" spans="1:17">
      <c r="A46" s="64"/>
      <c r="B46" s="88"/>
      <c r="C46" s="226"/>
      <c r="D46" s="64"/>
      <c r="E46" s="226"/>
      <c r="F46" s="226"/>
      <c r="G46" s="263"/>
      <c r="H46" s="263"/>
      <c r="I46" s="64"/>
      <c r="J46" s="64"/>
      <c r="K46" s="255"/>
      <c r="L46" s="255"/>
      <c r="M46" s="255"/>
      <c r="N46" s="255"/>
      <c r="O46" s="263"/>
      <c r="P46" s="263"/>
      <c r="Q46" s="201"/>
    </row>
    <row r="47" spans="1:17" s="269" customFormat="1">
      <c r="A47" s="265"/>
      <c r="B47" s="266"/>
      <c r="C47" s="503" t="s">
        <v>223</v>
      </c>
      <c r="D47" s="503"/>
      <c r="E47" s="503"/>
      <c r="F47" s="503"/>
      <c r="G47" s="267">
        <f>G15-G28</f>
        <v>397041595.55000019</v>
      </c>
      <c r="H47" s="267">
        <f>H15-H28</f>
        <v>194069313.00999999</v>
      </c>
      <c r="I47" s="265"/>
      <c r="J47" s="502" t="s">
        <v>224</v>
      </c>
      <c r="K47" s="502"/>
      <c r="L47" s="502"/>
      <c r="M47" s="502"/>
      <c r="N47" s="502"/>
      <c r="O47" s="267">
        <f>G47+O24+O44</f>
        <v>233931161.18999919</v>
      </c>
      <c r="P47" s="267">
        <f>H47+P24+P44</f>
        <v>-97305384.120000169</v>
      </c>
      <c r="Q47" s="268"/>
    </row>
    <row r="48" spans="1:17" s="269" customFormat="1">
      <c r="A48" s="265"/>
      <c r="B48" s="266"/>
      <c r="C48" s="264"/>
      <c r="D48" s="264"/>
      <c r="E48" s="264"/>
      <c r="F48" s="264"/>
      <c r="G48" s="270"/>
      <c r="H48" s="270"/>
      <c r="I48" s="265"/>
      <c r="J48" s="271"/>
      <c r="K48" s="271"/>
      <c r="L48" s="271"/>
      <c r="M48" s="271"/>
      <c r="N48" s="271"/>
      <c r="O48" s="267"/>
      <c r="P48" s="267"/>
      <c r="Q48" s="268"/>
    </row>
    <row r="49" spans="1:18" s="269" customFormat="1">
      <c r="A49" s="265"/>
      <c r="B49" s="266"/>
      <c r="C49" s="264"/>
      <c r="D49" s="264"/>
      <c r="E49" s="264"/>
      <c r="F49" s="264"/>
      <c r="G49" s="270"/>
      <c r="H49" s="270"/>
      <c r="I49" s="265"/>
      <c r="J49" s="502" t="s">
        <v>225</v>
      </c>
      <c r="K49" s="502"/>
      <c r="L49" s="502"/>
      <c r="M49" s="502"/>
      <c r="N49" s="502"/>
      <c r="O49" s="272">
        <v>136588085.09</v>
      </c>
      <c r="P49" s="272">
        <v>233893469.25</v>
      </c>
      <c r="Q49" s="268"/>
    </row>
    <row r="50" spans="1:18" s="269" customFormat="1">
      <c r="A50" s="265"/>
      <c r="B50" s="266"/>
      <c r="C50" s="264"/>
      <c r="D50" s="264"/>
      <c r="E50" s="264"/>
      <c r="F50" s="264"/>
      <c r="G50" s="273"/>
      <c r="H50" s="270"/>
      <c r="I50" s="265"/>
      <c r="J50" s="502" t="s">
        <v>226</v>
      </c>
      <c r="K50" s="502"/>
      <c r="L50" s="502"/>
      <c r="M50" s="502"/>
      <c r="N50" s="502"/>
      <c r="O50" s="274">
        <f>+O47+O49</f>
        <v>370519246.2799992</v>
      </c>
      <c r="P50" s="274">
        <f>+P47+P49</f>
        <v>136588085.12999982</v>
      </c>
      <c r="Q50" s="268"/>
    </row>
    <row r="51" spans="1:18" s="269" customFormat="1" ht="13.5" customHeight="1">
      <c r="A51" s="265"/>
      <c r="B51" s="266"/>
      <c r="C51" s="264"/>
      <c r="D51" s="264"/>
      <c r="E51" s="264"/>
      <c r="F51" s="264"/>
      <c r="G51" s="270"/>
      <c r="H51" s="270"/>
      <c r="I51" s="265"/>
      <c r="J51" s="271"/>
      <c r="K51" s="271"/>
      <c r="L51" s="271"/>
      <c r="M51" s="271"/>
      <c r="N51" s="271"/>
      <c r="O51" s="267"/>
      <c r="P51" s="267"/>
      <c r="Q51" s="268"/>
    </row>
    <row r="52" spans="1:18" ht="6" customHeight="1">
      <c r="A52" s="64"/>
      <c r="B52" s="275"/>
      <c r="C52" s="276"/>
      <c r="D52" s="276"/>
      <c r="E52" s="276"/>
      <c r="F52" s="276"/>
      <c r="G52" s="277"/>
      <c r="H52" s="277"/>
      <c r="I52" s="278"/>
      <c r="J52" s="210"/>
      <c r="K52" s="210"/>
      <c r="L52" s="210"/>
      <c r="M52" s="210"/>
      <c r="N52" s="210"/>
      <c r="O52" s="210"/>
      <c r="P52" s="210"/>
      <c r="Q52" s="213"/>
    </row>
    <row r="53" spans="1:18" ht="6" customHeight="1">
      <c r="A53" s="64"/>
      <c r="I53" s="64"/>
      <c r="J53" s="64"/>
      <c r="K53" s="255"/>
      <c r="L53" s="255"/>
      <c r="M53" s="255"/>
      <c r="N53" s="255"/>
      <c r="O53" s="256"/>
      <c r="P53" s="256"/>
      <c r="Q53" s="63"/>
    </row>
    <row r="54" spans="1:18" ht="15" customHeight="1">
      <c r="A54" s="64"/>
      <c r="I54" s="64"/>
      <c r="J54" s="63"/>
      <c r="K54" s="63"/>
      <c r="L54" s="63"/>
      <c r="M54" s="63"/>
      <c r="N54" s="172"/>
      <c r="O54" s="172"/>
      <c r="P54" s="172"/>
      <c r="Q54" s="63"/>
    </row>
    <row r="55" spans="1:18" ht="15" customHeight="1">
      <c r="A55" s="63"/>
      <c r="B55" s="99" t="s">
        <v>64</v>
      </c>
      <c r="C55" s="99"/>
      <c r="D55" s="99"/>
      <c r="E55" s="99"/>
      <c r="F55" s="99"/>
      <c r="G55" s="99"/>
      <c r="H55" s="99"/>
      <c r="I55" s="99"/>
      <c r="J55" s="99"/>
      <c r="K55" s="63"/>
      <c r="L55" s="63"/>
      <c r="M55" s="63"/>
      <c r="N55" s="63"/>
      <c r="O55" s="228"/>
      <c r="P55" s="172"/>
      <c r="Q55" s="63"/>
    </row>
    <row r="56" spans="1:18" ht="9.75" customHeight="1">
      <c r="A56" s="63"/>
      <c r="B56" s="99"/>
      <c r="C56" s="100"/>
      <c r="D56" s="101"/>
      <c r="E56" s="101"/>
      <c r="F56" s="63"/>
      <c r="G56" s="102"/>
      <c r="H56" s="100"/>
      <c r="I56" s="101"/>
      <c r="J56" s="101"/>
      <c r="K56" s="63"/>
      <c r="L56" s="63"/>
      <c r="M56" s="63"/>
      <c r="N56" s="63"/>
      <c r="O56" s="228"/>
      <c r="P56" s="172"/>
      <c r="Q56" s="63"/>
    </row>
    <row r="57" spans="1:18" s="107" customFormat="1" ht="15">
      <c r="B57" s="279"/>
      <c r="C57" s="99"/>
      <c r="D57" s="100"/>
      <c r="E57" s="101"/>
      <c r="F57" s="101"/>
      <c r="G57" s="279"/>
      <c r="H57" s="102"/>
      <c r="I57" s="100"/>
      <c r="J57" s="101"/>
      <c r="K57" s="101"/>
      <c r="L57" s="279"/>
      <c r="M57" s="279"/>
      <c r="N57" s="279"/>
      <c r="O57" s="280"/>
      <c r="P57" s="280"/>
      <c r="Q57" s="279"/>
      <c r="R57" s="279"/>
    </row>
    <row r="58" spans="1:18" s="107" customFormat="1" ht="15">
      <c r="A58" s="21"/>
      <c r="B58" s="56"/>
      <c r="C58" s="57"/>
      <c r="D58" s="57"/>
      <c r="E58" s="6"/>
      <c r="F58" s="58"/>
      <c r="G58" s="215"/>
      <c r="H58" s="58" t="s">
        <v>191</v>
      </c>
      <c r="I58" s="59"/>
      <c r="J58" s="101"/>
      <c r="K58" s="101"/>
      <c r="L58" s="279"/>
      <c r="M58" s="279"/>
      <c r="N58" s="279"/>
      <c r="O58" s="279"/>
      <c r="P58" s="279"/>
      <c r="Q58" s="279"/>
      <c r="R58" s="279"/>
    </row>
    <row r="59" spans="1:18" s="107" customFormat="1" ht="15">
      <c r="A59" s="60"/>
      <c r="B59" s="443"/>
      <c r="C59" s="443"/>
      <c r="D59" s="445" t="s">
        <v>67</v>
      </c>
      <c r="E59" s="445"/>
      <c r="F59" s="443"/>
      <c r="G59" s="443"/>
      <c r="H59" s="443" t="s">
        <v>68</v>
      </c>
      <c r="I59" s="443"/>
      <c r="J59" s="443"/>
      <c r="K59" s="443"/>
      <c r="L59" s="279"/>
      <c r="O59" s="445" t="s">
        <v>69</v>
      </c>
      <c r="P59" s="445"/>
      <c r="Q59" s="279"/>
      <c r="R59" s="279"/>
    </row>
    <row r="60" spans="1:18" s="107" customFormat="1" ht="15" customHeight="1">
      <c r="A60" s="61"/>
      <c r="B60" s="439"/>
      <c r="C60" s="439"/>
      <c r="D60" s="439" t="s">
        <v>70</v>
      </c>
      <c r="E60" s="439"/>
      <c r="F60" s="279"/>
      <c r="G60" s="279"/>
      <c r="H60" s="440" t="s">
        <v>71</v>
      </c>
      <c r="I60" s="440"/>
      <c r="J60" s="279"/>
      <c r="K60" s="279"/>
      <c r="L60" s="279"/>
      <c r="O60" s="439" t="s">
        <v>72</v>
      </c>
      <c r="P60" s="439"/>
      <c r="Q60" s="279"/>
      <c r="R60" s="279"/>
    </row>
  </sheetData>
  <mergeCells count="75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K24:N24"/>
    <mergeCell ref="D25:F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J49:N49"/>
    <mergeCell ref="J50:N50"/>
    <mergeCell ref="B59:C59"/>
    <mergeCell ref="D59:E59"/>
    <mergeCell ref="F59:G59"/>
    <mergeCell ref="B60:C60"/>
    <mergeCell ref="D60:E60"/>
    <mergeCell ref="H60:I60"/>
    <mergeCell ref="O60:P60"/>
    <mergeCell ref="H59:K59"/>
    <mergeCell ref="O59:P59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15:P15 P3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5"/>
  <sheetViews>
    <sheetView topLeftCell="A10" workbookViewId="0">
      <selection activeCell="G22" sqref="G22"/>
    </sheetView>
  </sheetViews>
  <sheetFormatPr baseColWidth="10" defaultRowHeight="15"/>
  <cols>
    <col min="5" max="5" width="22.5703125" customWidth="1"/>
    <col min="6" max="6" width="15.28515625" customWidth="1"/>
    <col min="7" max="9" width="14.7109375" bestFit="1" customWidth="1"/>
    <col min="10" max="10" width="13.28515625" bestFit="1" customWidth="1"/>
  </cols>
  <sheetData>
    <row r="2" spans="2:10">
      <c r="B2" s="281"/>
      <c r="C2" s="282"/>
      <c r="D2" s="282"/>
      <c r="E2" s="282"/>
      <c r="F2" s="282"/>
      <c r="G2" s="282"/>
      <c r="H2" s="282"/>
      <c r="I2" s="282"/>
      <c r="J2" s="283"/>
    </row>
    <row r="3" spans="2:10">
      <c r="B3" s="520" t="s">
        <v>0</v>
      </c>
      <c r="C3" s="521"/>
      <c r="D3" s="521"/>
      <c r="E3" s="521"/>
      <c r="F3" s="521"/>
      <c r="G3" s="521"/>
      <c r="H3" s="521"/>
      <c r="I3" s="521"/>
      <c r="J3" s="522"/>
    </row>
    <row r="4" spans="2:10">
      <c r="B4" s="520" t="s">
        <v>227</v>
      </c>
      <c r="C4" s="521"/>
      <c r="D4" s="521"/>
      <c r="E4" s="521"/>
      <c r="F4" s="521"/>
      <c r="G4" s="521"/>
      <c r="H4" s="521"/>
      <c r="I4" s="521"/>
      <c r="J4" s="522"/>
    </row>
    <row r="5" spans="2:10">
      <c r="B5" s="520" t="s">
        <v>228</v>
      </c>
      <c r="C5" s="521"/>
      <c r="D5" s="521"/>
      <c r="E5" s="521"/>
      <c r="F5" s="521"/>
      <c r="G5" s="521"/>
      <c r="H5" s="521"/>
      <c r="I5" s="521"/>
      <c r="J5" s="522"/>
    </row>
    <row r="6" spans="2:10">
      <c r="B6" s="523" t="s">
        <v>229</v>
      </c>
      <c r="C6" s="524"/>
      <c r="D6" s="524"/>
      <c r="E6" s="524"/>
      <c r="F6" s="524"/>
      <c r="G6" s="524"/>
      <c r="H6" s="524"/>
      <c r="I6" s="524"/>
      <c r="J6" s="525"/>
    </row>
    <row r="7" spans="2:10">
      <c r="B7" s="284"/>
      <c r="C7" s="284"/>
      <c r="D7" s="284"/>
      <c r="E7" s="285"/>
      <c r="F7" s="286"/>
      <c r="G7" s="286"/>
      <c r="H7" s="286"/>
      <c r="I7" s="286"/>
      <c r="J7" s="286"/>
    </row>
    <row r="8" spans="2:10">
      <c r="B8" s="526" t="s">
        <v>230</v>
      </c>
      <c r="C8" s="527"/>
      <c r="D8" s="527"/>
      <c r="E8" s="532" t="s">
        <v>231</v>
      </c>
      <c r="F8" s="533"/>
      <c r="G8" s="533"/>
      <c r="H8" s="533"/>
      <c r="I8" s="534"/>
      <c r="J8" s="535" t="s">
        <v>232</v>
      </c>
    </row>
    <row r="9" spans="2:10" ht="24.75">
      <c r="B9" s="528"/>
      <c r="C9" s="529"/>
      <c r="D9" s="529"/>
      <c r="E9" s="287" t="s">
        <v>233</v>
      </c>
      <c r="F9" s="288" t="s">
        <v>234</v>
      </c>
      <c r="G9" s="287" t="s">
        <v>235</v>
      </c>
      <c r="H9" s="287" t="s">
        <v>236</v>
      </c>
      <c r="I9" s="287" t="s">
        <v>237</v>
      </c>
      <c r="J9" s="535"/>
    </row>
    <row r="10" spans="2:10">
      <c r="B10" s="530"/>
      <c r="C10" s="531"/>
      <c r="D10" s="531"/>
      <c r="E10" s="289" t="s">
        <v>238</v>
      </c>
      <c r="F10" s="289" t="s">
        <v>239</v>
      </c>
      <c r="G10" s="289" t="s">
        <v>240</v>
      </c>
      <c r="H10" s="289" t="s">
        <v>241</v>
      </c>
      <c r="I10" s="289" t="s">
        <v>242</v>
      </c>
      <c r="J10" s="289" t="s">
        <v>243</v>
      </c>
    </row>
    <row r="11" spans="2:10">
      <c r="B11" s="290"/>
      <c r="C11" s="291"/>
      <c r="D11" s="292"/>
      <c r="E11" s="293"/>
      <c r="F11" s="294"/>
      <c r="G11" s="294"/>
      <c r="H11" s="294"/>
      <c r="I11" s="294"/>
      <c r="J11" s="294"/>
    </row>
    <row r="12" spans="2:10">
      <c r="B12" s="514" t="s">
        <v>140</v>
      </c>
      <c r="C12" s="515"/>
      <c r="D12" s="516"/>
      <c r="E12" s="295">
        <v>289335000</v>
      </c>
      <c r="F12" s="295">
        <v>4238622.18</v>
      </c>
      <c r="G12" s="296">
        <f>+E12+F12</f>
        <v>293573622.18000001</v>
      </c>
      <c r="H12" s="295">
        <v>358184744.75</v>
      </c>
      <c r="I12" s="295">
        <v>358184744.75</v>
      </c>
      <c r="J12" s="296">
        <f t="shared" ref="J12:J23" si="0">+I12-E12</f>
        <v>68849744.75</v>
      </c>
    </row>
    <row r="13" spans="2:10" ht="24.75" customHeight="1">
      <c r="B13" s="514" t="s">
        <v>203</v>
      </c>
      <c r="C13" s="515"/>
      <c r="D13" s="516"/>
      <c r="E13" s="295">
        <v>0</v>
      </c>
      <c r="F13" s="295">
        <v>0</v>
      </c>
      <c r="G13" s="296">
        <f t="shared" ref="G13:G23" si="1">+E13+F13</f>
        <v>0</v>
      </c>
      <c r="H13" s="295">
        <v>0</v>
      </c>
      <c r="I13" s="295">
        <v>0</v>
      </c>
      <c r="J13" s="296">
        <f t="shared" si="0"/>
        <v>0</v>
      </c>
    </row>
    <row r="14" spans="2:10">
      <c r="B14" s="514" t="s">
        <v>144</v>
      </c>
      <c r="C14" s="515"/>
      <c r="D14" s="516"/>
      <c r="E14" s="295">
        <v>0</v>
      </c>
      <c r="F14" s="295">
        <v>0</v>
      </c>
      <c r="G14" s="296">
        <f t="shared" si="1"/>
        <v>0</v>
      </c>
      <c r="H14" s="295">
        <v>600000</v>
      </c>
      <c r="I14" s="295">
        <v>600000</v>
      </c>
      <c r="J14" s="296">
        <f t="shared" si="0"/>
        <v>600000</v>
      </c>
    </row>
    <row r="15" spans="2:10">
      <c r="B15" s="514" t="s">
        <v>146</v>
      </c>
      <c r="C15" s="515"/>
      <c r="D15" s="516"/>
      <c r="E15" s="295">
        <v>77871000</v>
      </c>
      <c r="F15" s="295">
        <v>0</v>
      </c>
      <c r="G15" s="296">
        <f t="shared" si="1"/>
        <v>77871000</v>
      </c>
      <c r="H15" s="295">
        <v>74243555.299999997</v>
      </c>
      <c r="I15" s="295">
        <v>74243555.299999997</v>
      </c>
      <c r="J15" s="296">
        <f t="shared" si="0"/>
        <v>-3627444.700000003</v>
      </c>
    </row>
    <row r="16" spans="2:10">
      <c r="B16" s="514" t="s">
        <v>244</v>
      </c>
      <c r="C16" s="515"/>
      <c r="D16" s="516"/>
      <c r="E16" s="295">
        <v>4365400</v>
      </c>
      <c r="F16" s="295">
        <v>0</v>
      </c>
      <c r="G16" s="296">
        <f t="shared" si="1"/>
        <v>4365400</v>
      </c>
      <c r="H16" s="295">
        <v>10987377.01</v>
      </c>
      <c r="I16" s="295">
        <v>10987377.01</v>
      </c>
      <c r="J16" s="296">
        <f t="shared" si="0"/>
        <v>6621977.0099999998</v>
      </c>
    </row>
    <row r="17" spans="2:10">
      <c r="B17" s="514" t="s">
        <v>245</v>
      </c>
      <c r="C17" s="515"/>
      <c r="D17" s="516"/>
      <c r="E17" s="295">
        <v>37832600</v>
      </c>
      <c r="F17" s="295">
        <v>0</v>
      </c>
      <c r="G17" s="296">
        <f t="shared" si="1"/>
        <v>37832600</v>
      </c>
      <c r="H17" s="295">
        <v>71031397.599999994</v>
      </c>
      <c r="I17" s="295">
        <v>71031397.599999994</v>
      </c>
      <c r="J17" s="296">
        <f t="shared" si="0"/>
        <v>33198797.599999994</v>
      </c>
    </row>
    <row r="18" spans="2:10">
      <c r="B18" s="514" t="s">
        <v>246</v>
      </c>
      <c r="C18" s="515"/>
      <c r="D18" s="516"/>
      <c r="E18" s="295">
        <v>0</v>
      </c>
      <c r="F18" s="295">
        <v>0</v>
      </c>
      <c r="G18" s="296">
        <f t="shared" si="1"/>
        <v>0</v>
      </c>
      <c r="H18" s="295">
        <v>0</v>
      </c>
      <c r="I18" s="295">
        <v>0</v>
      </c>
      <c r="J18" s="296">
        <f t="shared" si="0"/>
        <v>0</v>
      </c>
    </row>
    <row r="19" spans="2:10">
      <c r="B19" s="514" t="s">
        <v>158</v>
      </c>
      <c r="C19" s="515"/>
      <c r="D19" s="516"/>
      <c r="E19" s="295">
        <v>777153000</v>
      </c>
      <c r="F19" s="295">
        <f>9828236</f>
        <v>9828236</v>
      </c>
      <c r="G19" s="296">
        <f t="shared" si="1"/>
        <v>786981236</v>
      </c>
      <c r="H19" s="295">
        <v>808756998.5</v>
      </c>
      <c r="I19" s="295">
        <v>808756998.5</v>
      </c>
      <c r="J19" s="296">
        <f t="shared" si="0"/>
        <v>31603998.5</v>
      </c>
    </row>
    <row r="20" spans="2:10" ht="22.5" customHeight="1">
      <c r="B20" s="514" t="s">
        <v>247</v>
      </c>
      <c r="C20" s="515"/>
      <c r="D20" s="516"/>
      <c r="E20" s="295">
        <v>40810000</v>
      </c>
      <c r="F20" s="295">
        <v>132508760.5</v>
      </c>
      <c r="G20" s="296">
        <f t="shared" si="1"/>
        <v>173318760.5</v>
      </c>
      <c r="H20" s="295">
        <v>136932959.78</v>
      </c>
      <c r="I20" s="295">
        <v>136932959.78</v>
      </c>
      <c r="J20" s="296">
        <f>+I20-E20</f>
        <v>96122959.780000001</v>
      </c>
    </row>
    <row r="21" spans="2:10">
      <c r="B21" s="514" t="s">
        <v>248</v>
      </c>
      <c r="C21" s="515"/>
      <c r="D21" s="516"/>
      <c r="E21" s="295">
        <v>57686249</v>
      </c>
      <c r="F21" s="295">
        <v>0</v>
      </c>
      <c r="G21" s="296">
        <f t="shared" si="1"/>
        <v>57686249</v>
      </c>
      <c r="H21" s="295">
        <v>0</v>
      </c>
      <c r="I21" s="295">
        <v>0</v>
      </c>
      <c r="J21" s="296">
        <f t="shared" si="0"/>
        <v>-57686249</v>
      </c>
    </row>
    <row r="22" spans="2:10">
      <c r="B22" s="517" t="s">
        <v>249</v>
      </c>
      <c r="C22" s="518"/>
      <c r="D22" s="519"/>
      <c r="E22" s="297">
        <f t="shared" ref="E22" si="2">SUM(E12:E21)</f>
        <v>1285053249</v>
      </c>
      <c r="F22" s="297">
        <f>SUM(F12:F21)</f>
        <v>146575618.68000001</v>
      </c>
      <c r="G22" s="297">
        <f>SUM(G12:G21)</f>
        <v>1431628867.6800001</v>
      </c>
      <c r="H22" s="297">
        <f>SUM(H12:H21)</f>
        <v>1460737032.9399998</v>
      </c>
      <c r="I22" s="297">
        <f>SUM(I12:I21)</f>
        <v>1460737032.9399998</v>
      </c>
      <c r="J22" s="297">
        <f t="shared" si="0"/>
        <v>175683783.93999982</v>
      </c>
    </row>
    <row r="23" spans="2:10">
      <c r="B23" s="298" t="s">
        <v>250</v>
      </c>
      <c r="C23" s="299"/>
      <c r="D23" s="300"/>
      <c r="E23" s="301">
        <v>0</v>
      </c>
      <c r="F23" s="295">
        <v>0</v>
      </c>
      <c r="G23" s="296">
        <f t="shared" si="1"/>
        <v>0</v>
      </c>
      <c r="H23" s="301">
        <v>1966192.51</v>
      </c>
      <c r="I23" s="301">
        <v>1966192.51</v>
      </c>
      <c r="J23" s="296">
        <f t="shared" si="0"/>
        <v>1966192.51</v>
      </c>
    </row>
    <row r="24" spans="2:10">
      <c r="B24" s="302"/>
      <c r="C24" s="303"/>
      <c r="D24" s="304" t="s">
        <v>251</v>
      </c>
      <c r="E24" s="297">
        <f>+E23+E22</f>
        <v>1285053249</v>
      </c>
      <c r="F24" s="297">
        <f>+F23+F22</f>
        <v>146575618.68000001</v>
      </c>
      <c r="G24" s="297">
        <f>+G23+G22</f>
        <v>1431628867.6800001</v>
      </c>
      <c r="H24" s="297">
        <f>+H23+H22</f>
        <v>1462703225.4499998</v>
      </c>
      <c r="I24" s="297">
        <f>+I23+I22</f>
        <v>1462703225.4499998</v>
      </c>
      <c r="J24" s="510">
        <f>+J22+J23</f>
        <v>177649976.44999981</v>
      </c>
    </row>
    <row r="25" spans="2:10">
      <c r="B25" s="305"/>
      <c r="C25" s="306"/>
      <c r="D25" s="306"/>
      <c r="E25" s="307"/>
      <c r="F25" s="307"/>
      <c r="G25" s="307"/>
      <c r="H25" s="512" t="s">
        <v>252</v>
      </c>
      <c r="I25" s="513"/>
      <c r="J25" s="511"/>
    </row>
  </sheetData>
  <mergeCells count="20">
    <mergeCell ref="B3:J3"/>
    <mergeCell ref="B4:J4"/>
    <mergeCell ref="B5:J5"/>
    <mergeCell ref="B6:J6"/>
    <mergeCell ref="B8:D10"/>
    <mergeCell ref="E8:I8"/>
    <mergeCell ref="J8:J9"/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9" unlockedFormula="1"/>
    <ignoredError sqref="E10:F10 H10:I10" numberStoredAsText="1"/>
    <ignoredError sqref="G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7"/>
  <sheetViews>
    <sheetView topLeftCell="A7" workbookViewId="0">
      <selection activeCell="I1" sqref="I1"/>
    </sheetView>
  </sheetViews>
  <sheetFormatPr baseColWidth="10" defaultRowHeight="15"/>
  <cols>
    <col min="1" max="1" width="4.7109375" customWidth="1"/>
    <col min="4" max="4" width="36" customWidth="1"/>
    <col min="5" max="8" width="20.140625" customWidth="1"/>
    <col min="9" max="9" width="20" customWidth="1"/>
    <col min="10" max="10" width="20.140625" customWidth="1"/>
  </cols>
  <sheetData>
    <row r="2" spans="2:10">
      <c r="B2" s="281"/>
      <c r="C2" s="282"/>
      <c r="D2" s="282"/>
      <c r="E2" s="282"/>
      <c r="F2" s="282"/>
      <c r="G2" s="282"/>
      <c r="H2" s="282"/>
      <c r="I2" s="282"/>
      <c r="J2" s="283"/>
    </row>
    <row r="3" spans="2:10">
      <c r="B3" s="520" t="s">
        <v>0</v>
      </c>
      <c r="C3" s="521"/>
      <c r="D3" s="521"/>
      <c r="E3" s="521"/>
      <c r="F3" s="521"/>
      <c r="G3" s="521"/>
      <c r="H3" s="521"/>
      <c r="I3" s="521"/>
      <c r="J3" s="522"/>
    </row>
    <row r="4" spans="2:10">
      <c r="B4" s="520" t="s">
        <v>253</v>
      </c>
      <c r="C4" s="521"/>
      <c r="D4" s="521"/>
      <c r="E4" s="521"/>
      <c r="F4" s="521"/>
      <c r="G4" s="521"/>
      <c r="H4" s="521"/>
      <c r="I4" s="521"/>
      <c r="J4" s="522"/>
    </row>
    <row r="5" spans="2:10">
      <c r="B5" s="520" t="s">
        <v>228</v>
      </c>
      <c r="C5" s="521"/>
      <c r="D5" s="521"/>
      <c r="E5" s="521"/>
      <c r="F5" s="521"/>
      <c r="G5" s="521"/>
      <c r="H5" s="521"/>
      <c r="I5" s="521"/>
      <c r="J5" s="522"/>
    </row>
    <row r="6" spans="2:10">
      <c r="B6" s="523" t="s">
        <v>229</v>
      </c>
      <c r="C6" s="524"/>
      <c r="D6" s="524"/>
      <c r="E6" s="524"/>
      <c r="F6" s="524"/>
      <c r="G6" s="524"/>
      <c r="H6" s="524"/>
      <c r="I6" s="524"/>
      <c r="J6" s="525"/>
    </row>
    <row r="7" spans="2:10">
      <c r="B7" s="544" t="s">
        <v>254</v>
      </c>
      <c r="C7" s="545"/>
      <c r="D7" s="545"/>
      <c r="E7" s="549" t="s">
        <v>231</v>
      </c>
      <c r="F7" s="550"/>
      <c r="G7" s="550"/>
      <c r="H7" s="550"/>
      <c r="I7" s="551"/>
      <c r="J7" s="552" t="s">
        <v>232</v>
      </c>
    </row>
    <row r="8" spans="2:10" ht="24.75">
      <c r="B8" s="546"/>
      <c r="C8" s="545"/>
      <c r="D8" s="545"/>
      <c r="E8" s="308" t="s">
        <v>233</v>
      </c>
      <c r="F8" s="309" t="s">
        <v>255</v>
      </c>
      <c r="G8" s="308" t="s">
        <v>235</v>
      </c>
      <c r="H8" s="308" t="s">
        <v>236</v>
      </c>
      <c r="I8" s="308" t="s">
        <v>237</v>
      </c>
      <c r="J8" s="552"/>
    </row>
    <row r="9" spans="2:10">
      <c r="B9" s="547"/>
      <c r="C9" s="548"/>
      <c r="D9" s="548"/>
      <c r="E9" s="310" t="s">
        <v>238</v>
      </c>
      <c r="F9" s="310" t="s">
        <v>239</v>
      </c>
      <c r="G9" s="310" t="s">
        <v>240</v>
      </c>
      <c r="H9" s="310" t="s">
        <v>241</v>
      </c>
      <c r="I9" s="310" t="s">
        <v>242</v>
      </c>
      <c r="J9" s="310" t="s">
        <v>243</v>
      </c>
    </row>
    <row r="10" spans="2:10">
      <c r="B10" s="311"/>
      <c r="C10" s="312"/>
      <c r="D10" s="313"/>
      <c r="E10" s="314"/>
      <c r="F10" s="314"/>
      <c r="G10" s="314"/>
      <c r="H10" s="314"/>
      <c r="I10" s="314"/>
      <c r="J10" s="314"/>
    </row>
    <row r="11" spans="2:10">
      <c r="B11" s="315" t="s">
        <v>256</v>
      </c>
      <c r="C11" s="316"/>
      <c r="D11" s="317"/>
      <c r="E11" s="318">
        <f>+E12+E16+E18+E20+E22+E25+E14</f>
        <v>1227367000</v>
      </c>
      <c r="F11" s="318">
        <f>+F12+F16+F18+F20+F22+F25+F14</f>
        <v>146575618.68000001</v>
      </c>
      <c r="G11" s="318">
        <f t="shared" ref="G11" si="0">+G12+G16+G18+G20+G22+G25</f>
        <v>1373942618.6800001</v>
      </c>
      <c r="H11" s="318">
        <f>+H12+H16+H18+H20+H22+H25+H14</f>
        <v>1460737032.9399998</v>
      </c>
      <c r="I11" s="318">
        <f>+I12+I16+I18+I20+I22+I25+I14</f>
        <v>1460737032.9399998</v>
      </c>
      <c r="J11" s="318">
        <f>+J12+J16+J18+J20+J22+J25+J14</f>
        <v>233370032.94</v>
      </c>
    </row>
    <row r="12" spans="2:10">
      <c r="B12" s="319"/>
      <c r="C12" s="536" t="s">
        <v>140</v>
      </c>
      <c r="D12" s="537"/>
      <c r="E12" s="320">
        <v>289335000</v>
      </c>
      <c r="F12" s="320">
        <f>+F13</f>
        <v>4238622.18</v>
      </c>
      <c r="G12" s="321">
        <f t="shared" ref="G12:G34" si="1">+E12+F12</f>
        <v>293573622.18000001</v>
      </c>
      <c r="H12" s="320">
        <f>+H13</f>
        <v>358184744.75</v>
      </c>
      <c r="I12" s="320">
        <f>+I13</f>
        <v>358184744.75</v>
      </c>
      <c r="J12" s="321">
        <f t="shared" ref="J12:J34" si="2">+I12-E12</f>
        <v>68849744.75</v>
      </c>
    </row>
    <row r="13" spans="2:10">
      <c r="B13" s="322"/>
      <c r="C13" s="323" t="s">
        <v>257</v>
      </c>
      <c r="D13" s="324"/>
      <c r="E13" s="325">
        <v>289335000</v>
      </c>
      <c r="F13" s="325">
        <v>4238622.18</v>
      </c>
      <c r="G13" s="326">
        <f t="shared" si="1"/>
        <v>293573622.18000001</v>
      </c>
      <c r="H13" s="325">
        <v>358184744.75</v>
      </c>
      <c r="I13" s="325">
        <v>358184744.75</v>
      </c>
      <c r="J13" s="326">
        <f t="shared" si="2"/>
        <v>68849744.75</v>
      </c>
    </row>
    <row r="14" spans="2:10">
      <c r="B14" s="319"/>
      <c r="C14" s="536" t="s">
        <v>144</v>
      </c>
      <c r="D14" s="537"/>
      <c r="E14" s="320">
        <v>0</v>
      </c>
      <c r="F14" s="320">
        <f>+F15</f>
        <v>0</v>
      </c>
      <c r="G14" s="321">
        <f t="shared" si="1"/>
        <v>0</v>
      </c>
      <c r="H14" s="320">
        <f>+H15</f>
        <v>600000</v>
      </c>
      <c r="I14" s="320">
        <f>+I15</f>
        <v>600000</v>
      </c>
      <c r="J14" s="321">
        <f t="shared" si="2"/>
        <v>600000</v>
      </c>
    </row>
    <row r="15" spans="2:10">
      <c r="B15" s="322"/>
      <c r="C15" s="323" t="s">
        <v>257</v>
      </c>
      <c r="D15" s="324"/>
      <c r="E15" s="325">
        <v>0</v>
      </c>
      <c r="F15" s="325">
        <v>0</v>
      </c>
      <c r="G15" s="326">
        <f t="shared" si="1"/>
        <v>0</v>
      </c>
      <c r="H15" s="325">
        <v>600000</v>
      </c>
      <c r="I15" s="325">
        <v>600000</v>
      </c>
      <c r="J15" s="326">
        <f t="shared" si="2"/>
        <v>600000</v>
      </c>
    </row>
    <row r="16" spans="2:10">
      <c r="B16" s="319"/>
      <c r="C16" s="536" t="s">
        <v>146</v>
      </c>
      <c r="D16" s="537"/>
      <c r="E16" s="320">
        <v>77871000</v>
      </c>
      <c r="F16" s="320">
        <f>+F17</f>
        <v>0</v>
      </c>
      <c r="G16" s="321">
        <f t="shared" si="1"/>
        <v>77871000</v>
      </c>
      <c r="H16" s="320">
        <f>+H17</f>
        <v>74243555.299999997</v>
      </c>
      <c r="I16" s="320">
        <f>+I17</f>
        <v>74243555.299999997</v>
      </c>
      <c r="J16" s="321">
        <f t="shared" si="2"/>
        <v>-3627444.700000003</v>
      </c>
    </row>
    <row r="17" spans="2:10">
      <c r="B17" s="322"/>
      <c r="C17" s="323" t="s">
        <v>257</v>
      </c>
      <c r="D17" s="324"/>
      <c r="E17" s="325">
        <v>77871000</v>
      </c>
      <c r="F17" s="325">
        <v>0</v>
      </c>
      <c r="G17" s="326">
        <f t="shared" si="1"/>
        <v>77871000</v>
      </c>
      <c r="H17" s="325">
        <v>74243555.299999997</v>
      </c>
      <c r="I17" s="325">
        <v>74243555.299999997</v>
      </c>
      <c r="J17" s="326">
        <f t="shared" si="2"/>
        <v>-3627444.700000003</v>
      </c>
    </row>
    <row r="18" spans="2:10">
      <c r="B18" s="319"/>
      <c r="C18" s="536" t="s">
        <v>244</v>
      </c>
      <c r="D18" s="537"/>
      <c r="E18" s="321">
        <v>4365400</v>
      </c>
      <c r="F18" s="321">
        <f>+F19</f>
        <v>0</v>
      </c>
      <c r="G18" s="321">
        <f t="shared" si="1"/>
        <v>4365400</v>
      </c>
      <c r="H18" s="321">
        <f>+H19</f>
        <v>10987377.01</v>
      </c>
      <c r="I18" s="321">
        <f>+I19</f>
        <v>10987377.01</v>
      </c>
      <c r="J18" s="321">
        <f t="shared" si="2"/>
        <v>6621977.0099999998</v>
      </c>
    </row>
    <row r="19" spans="2:10">
      <c r="B19" s="322"/>
      <c r="C19" s="323" t="s">
        <v>257</v>
      </c>
      <c r="D19" s="327"/>
      <c r="E19" s="326">
        <v>4365400</v>
      </c>
      <c r="F19" s="326">
        <v>0</v>
      </c>
      <c r="G19" s="326">
        <f t="shared" si="1"/>
        <v>4365400</v>
      </c>
      <c r="H19" s="326">
        <v>10987377.01</v>
      </c>
      <c r="I19" s="326">
        <v>10987377.01</v>
      </c>
      <c r="J19" s="326">
        <f>+I19-E19</f>
        <v>6621977.0099999998</v>
      </c>
    </row>
    <row r="20" spans="2:10">
      <c r="B20" s="319"/>
      <c r="C20" s="536" t="s">
        <v>245</v>
      </c>
      <c r="D20" s="537"/>
      <c r="E20" s="321">
        <v>37832600</v>
      </c>
      <c r="F20" s="321">
        <f>+F21</f>
        <v>0</v>
      </c>
      <c r="G20" s="321">
        <f t="shared" si="1"/>
        <v>37832600</v>
      </c>
      <c r="H20" s="321">
        <f>+H21</f>
        <v>71031397.599999994</v>
      </c>
      <c r="I20" s="321">
        <f>+I21</f>
        <v>71031397.599999994</v>
      </c>
      <c r="J20" s="321">
        <f t="shared" si="2"/>
        <v>33198797.599999994</v>
      </c>
    </row>
    <row r="21" spans="2:10">
      <c r="B21" s="322"/>
      <c r="C21" s="323" t="s">
        <v>257</v>
      </c>
      <c r="D21" s="327"/>
      <c r="E21" s="326">
        <v>37832600</v>
      </c>
      <c r="F21" s="326">
        <v>0</v>
      </c>
      <c r="G21" s="326">
        <f t="shared" si="1"/>
        <v>37832600</v>
      </c>
      <c r="H21" s="326">
        <v>71031397.599999994</v>
      </c>
      <c r="I21" s="326">
        <v>71031397.599999994</v>
      </c>
      <c r="J21" s="326">
        <f t="shared" si="2"/>
        <v>33198797.599999994</v>
      </c>
    </row>
    <row r="22" spans="2:10">
      <c r="B22" s="319"/>
      <c r="C22" s="536" t="s">
        <v>158</v>
      </c>
      <c r="D22" s="537"/>
      <c r="E22" s="320">
        <v>777153000</v>
      </c>
      <c r="F22" s="320">
        <f>+F23+F24</f>
        <v>9828236</v>
      </c>
      <c r="G22" s="321">
        <f t="shared" si="1"/>
        <v>786981236</v>
      </c>
      <c r="H22" s="320">
        <f>+H23+H24</f>
        <v>808756998.5</v>
      </c>
      <c r="I22" s="320">
        <f>+I23+I24</f>
        <v>808756998.5</v>
      </c>
      <c r="J22" s="321">
        <f t="shared" si="2"/>
        <v>31603998.5</v>
      </c>
    </row>
    <row r="23" spans="2:10">
      <c r="B23" s="322"/>
      <c r="C23" s="323" t="s">
        <v>257</v>
      </c>
      <c r="D23" s="324"/>
      <c r="E23" s="325">
        <v>463803000</v>
      </c>
      <c r="F23" s="325">
        <v>0</v>
      </c>
      <c r="G23" s="326">
        <f t="shared" si="1"/>
        <v>463803000</v>
      </c>
      <c r="H23" s="325">
        <v>485252820.39999998</v>
      </c>
      <c r="I23" s="325">
        <v>485252820.39999998</v>
      </c>
      <c r="J23" s="326">
        <f t="shared" si="2"/>
        <v>21449820.399999976</v>
      </c>
    </row>
    <row r="24" spans="2:10">
      <c r="B24" s="322"/>
      <c r="C24" s="323" t="s">
        <v>258</v>
      </c>
      <c r="D24" s="324"/>
      <c r="E24" s="325">
        <v>313350000</v>
      </c>
      <c r="F24" s="325">
        <v>9828236</v>
      </c>
      <c r="G24" s="326">
        <f t="shared" si="1"/>
        <v>323178236</v>
      </c>
      <c r="H24" s="325">
        <v>323504178.10000002</v>
      </c>
      <c r="I24" s="325">
        <v>323504178.10000002</v>
      </c>
      <c r="J24" s="326">
        <f t="shared" si="2"/>
        <v>10154178.100000024</v>
      </c>
    </row>
    <row r="25" spans="2:10">
      <c r="B25" s="319"/>
      <c r="C25" s="536" t="s">
        <v>247</v>
      </c>
      <c r="D25" s="537"/>
      <c r="E25" s="320">
        <v>40810000</v>
      </c>
      <c r="F25" s="326">
        <f>+F26+F27+F28</f>
        <v>132508760.5</v>
      </c>
      <c r="G25" s="321">
        <f t="shared" si="1"/>
        <v>173318760.5</v>
      </c>
      <c r="H25" s="320">
        <f>+H26+H27+H28</f>
        <v>136932959.78</v>
      </c>
      <c r="I25" s="320">
        <f>+I26+I27+I28</f>
        <v>136932959.78</v>
      </c>
      <c r="J25" s="321">
        <f t="shared" si="2"/>
        <v>96122959.780000001</v>
      </c>
    </row>
    <row r="26" spans="2:10">
      <c r="B26" s="322"/>
      <c r="C26" s="323" t="s">
        <v>258</v>
      </c>
      <c r="D26" s="324"/>
      <c r="E26" s="325">
        <v>0</v>
      </c>
      <c r="F26" s="326">
        <f>45841810+6088003+2000000+8095991.5</f>
        <v>62025804.5</v>
      </c>
      <c r="G26" s="326">
        <f t="shared" si="1"/>
        <v>62025804.5</v>
      </c>
      <c r="H26" s="325">
        <v>46803356.850000001</v>
      </c>
      <c r="I26" s="325">
        <v>46803356.850000001</v>
      </c>
      <c r="J26" s="326">
        <f t="shared" si="2"/>
        <v>46803356.850000001</v>
      </c>
    </row>
    <row r="27" spans="2:10">
      <c r="B27" s="322"/>
      <c r="C27" s="323" t="s">
        <v>259</v>
      </c>
      <c r="D27" s="324"/>
      <c r="E27" s="325">
        <v>40810000</v>
      </c>
      <c r="F27" s="326">
        <f>36559509+11285000</f>
        <v>47844509</v>
      </c>
      <c r="G27" s="326">
        <f t="shared" si="1"/>
        <v>88654509</v>
      </c>
      <c r="H27" s="325">
        <v>84847119.569999993</v>
      </c>
      <c r="I27" s="325">
        <v>84847119.569999993</v>
      </c>
      <c r="J27" s="326">
        <f t="shared" si="2"/>
        <v>44037119.569999993</v>
      </c>
    </row>
    <row r="28" spans="2:10">
      <c r="B28" s="322"/>
      <c r="C28" s="323" t="s">
        <v>257</v>
      </c>
      <c r="D28" s="324"/>
      <c r="E28" s="325">
        <v>0</v>
      </c>
      <c r="F28" s="328">
        <v>22638447</v>
      </c>
      <c r="G28" s="326">
        <f t="shared" si="1"/>
        <v>22638447</v>
      </c>
      <c r="H28" s="325">
        <v>5282483.3600000003</v>
      </c>
      <c r="I28" s="325">
        <v>5282483.3600000003</v>
      </c>
      <c r="J28" s="326">
        <f>+I28-E28</f>
        <v>5282483.3600000003</v>
      </c>
    </row>
    <row r="29" spans="2:10">
      <c r="B29" s="315" t="s">
        <v>260</v>
      </c>
      <c r="C29" s="329"/>
      <c r="D29" s="330"/>
      <c r="E29" s="318">
        <f>+E30</f>
        <v>57686249</v>
      </c>
      <c r="F29" s="318">
        <f>+F30</f>
        <v>0</v>
      </c>
      <c r="G29" s="331">
        <f>+E29+F29</f>
        <v>57686249</v>
      </c>
      <c r="H29" s="318">
        <f>+H30</f>
        <v>0</v>
      </c>
      <c r="I29" s="318">
        <f>+I30</f>
        <v>0</v>
      </c>
      <c r="J29" s="318">
        <f>+J30</f>
        <v>-57686249</v>
      </c>
    </row>
    <row r="30" spans="2:10">
      <c r="B30" s="322"/>
      <c r="C30" s="538" t="s">
        <v>248</v>
      </c>
      <c r="D30" s="539"/>
      <c r="E30" s="325">
        <v>57686249</v>
      </c>
      <c r="F30" s="325">
        <f>+F31</f>
        <v>0</v>
      </c>
      <c r="G30" s="326">
        <f>+E30+F30</f>
        <v>57686249</v>
      </c>
      <c r="H30" s="325">
        <v>0</v>
      </c>
      <c r="I30" s="325">
        <v>0</v>
      </c>
      <c r="J30" s="326">
        <f>+I30-E30</f>
        <v>-57686249</v>
      </c>
    </row>
    <row r="31" spans="2:10">
      <c r="B31" s="322"/>
      <c r="C31" s="538" t="s">
        <v>261</v>
      </c>
      <c r="D31" s="539"/>
      <c r="E31" s="325">
        <v>57686249</v>
      </c>
      <c r="F31" s="325">
        <v>0</v>
      </c>
      <c r="G31" s="326">
        <f>+E31+F31</f>
        <v>57686249</v>
      </c>
      <c r="H31" s="325">
        <v>0</v>
      </c>
      <c r="I31" s="325">
        <v>0</v>
      </c>
      <c r="J31" s="326">
        <f>+I31-E31</f>
        <v>-57686249</v>
      </c>
    </row>
    <row r="32" spans="2:10">
      <c r="B32" s="332"/>
      <c r="C32" s="333"/>
      <c r="D32" s="334" t="s">
        <v>262</v>
      </c>
      <c r="E32" s="335">
        <f t="shared" ref="E32:J32" si="3">+E29+E11</f>
        <v>1285053249</v>
      </c>
      <c r="F32" s="335">
        <f t="shared" si="3"/>
        <v>146575618.68000001</v>
      </c>
      <c r="G32" s="335">
        <f t="shared" si="3"/>
        <v>1431628867.6800001</v>
      </c>
      <c r="H32" s="335">
        <f t="shared" si="3"/>
        <v>1460737032.9399998</v>
      </c>
      <c r="I32" s="335">
        <f t="shared" si="3"/>
        <v>1460737032.9399998</v>
      </c>
      <c r="J32" s="335">
        <f t="shared" si="3"/>
        <v>175683783.94</v>
      </c>
    </row>
    <row r="33" spans="2:10">
      <c r="B33" s="319"/>
      <c r="C33" s="336" t="s">
        <v>250</v>
      </c>
      <c r="D33" s="337"/>
      <c r="E33" s="321">
        <v>0</v>
      </c>
      <c r="F33" s="321">
        <f>+F34</f>
        <v>0</v>
      </c>
      <c r="G33" s="321">
        <f t="shared" si="1"/>
        <v>0</v>
      </c>
      <c r="H33" s="321">
        <f>+H34</f>
        <v>1966192.51</v>
      </c>
      <c r="I33" s="321">
        <f>+I34</f>
        <v>1966192.51</v>
      </c>
      <c r="J33" s="321">
        <f t="shared" si="2"/>
        <v>1966192.51</v>
      </c>
    </row>
    <row r="34" spans="2:10">
      <c r="B34" s="322"/>
      <c r="C34" s="323" t="s">
        <v>257</v>
      </c>
      <c r="D34" s="327"/>
      <c r="E34" s="326">
        <v>0</v>
      </c>
      <c r="F34" s="326">
        <v>0</v>
      </c>
      <c r="G34" s="326">
        <f t="shared" si="1"/>
        <v>0</v>
      </c>
      <c r="H34" s="326">
        <v>1966192.51</v>
      </c>
      <c r="I34" s="326">
        <v>1966192.51</v>
      </c>
      <c r="J34" s="326">
        <f t="shared" si="2"/>
        <v>1966192.51</v>
      </c>
    </row>
    <row r="35" spans="2:10">
      <c r="B35" s="332"/>
      <c r="C35" s="333"/>
      <c r="D35" s="334" t="s">
        <v>263</v>
      </c>
      <c r="E35" s="335">
        <f t="shared" ref="E35:J35" si="4">+E32+E33</f>
        <v>1285053249</v>
      </c>
      <c r="F35" s="335">
        <f t="shared" si="4"/>
        <v>146575618.68000001</v>
      </c>
      <c r="G35" s="335">
        <f t="shared" si="4"/>
        <v>1431628867.6800001</v>
      </c>
      <c r="H35" s="335">
        <f t="shared" si="4"/>
        <v>1462703225.4499998</v>
      </c>
      <c r="I35" s="335">
        <f t="shared" si="4"/>
        <v>1462703225.4499998</v>
      </c>
      <c r="J35" s="540">
        <f t="shared" si="4"/>
        <v>177649976.44999999</v>
      </c>
    </row>
    <row r="36" spans="2:10">
      <c r="B36" s="338"/>
      <c r="C36" s="338"/>
      <c r="D36" s="338"/>
      <c r="E36" s="339"/>
      <c r="F36" s="339"/>
      <c r="G36" s="339"/>
      <c r="H36" s="542" t="s">
        <v>264</v>
      </c>
      <c r="I36" s="543"/>
      <c r="J36" s="541"/>
    </row>
    <row r="37" spans="2:10">
      <c r="B37" s="340" t="s">
        <v>265</v>
      </c>
      <c r="C37" s="340"/>
      <c r="D37" s="341"/>
      <c r="E37" s="341"/>
      <c r="F37" s="341"/>
      <c r="G37" s="342"/>
      <c r="H37" s="341"/>
      <c r="I37" s="342"/>
      <c r="J37" s="341"/>
    </row>
  </sheetData>
  <mergeCells count="18">
    <mergeCell ref="C22:D22"/>
    <mergeCell ref="B3:J3"/>
    <mergeCell ref="B4:J4"/>
    <mergeCell ref="B5:J5"/>
    <mergeCell ref="B6:J6"/>
    <mergeCell ref="B7:D9"/>
    <mergeCell ref="E7:I7"/>
    <mergeCell ref="J7:J8"/>
    <mergeCell ref="C12:D12"/>
    <mergeCell ref="C14:D14"/>
    <mergeCell ref="C16:D16"/>
    <mergeCell ref="C18:D18"/>
    <mergeCell ref="C20:D20"/>
    <mergeCell ref="C25:D25"/>
    <mergeCell ref="C30:D30"/>
    <mergeCell ref="C31:D31"/>
    <mergeCell ref="J35:J36"/>
    <mergeCell ref="H36:I36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9 F9:J10" numberStoredAsText="1"/>
    <ignoredError sqref="F12:F33 H12:H26 I12:I30" unlockedFormula="1"/>
    <ignoredError sqref="G11:G33 J29:J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SITFIN</vt:lpstr>
      <vt:lpstr>ANACT</vt:lpstr>
      <vt:lpstr>ANADEU</vt:lpstr>
      <vt:lpstr>VARHDA</vt:lpstr>
      <vt:lpstr>ACTIV</vt:lpstr>
      <vt:lpstr>CAMBSIT</vt:lpstr>
      <vt:lpstr>FLUJO</vt:lpstr>
      <vt:lpstr>ANAING</vt:lpstr>
      <vt:lpstr>FTEFIN</vt:lpstr>
      <vt:lpstr>OBJGAS</vt:lpstr>
      <vt:lpstr>TIPGAS</vt:lpstr>
      <vt:lpstr>ADM</vt:lpstr>
      <vt:lpstr>FUNC</vt:lpstr>
      <vt:lpstr>PROGR</vt:lpstr>
      <vt:lpstr>ENDE</vt:lpstr>
      <vt:lpstr>INT</vt:lpstr>
      <vt:lpstr>OBJGAS!Títulos_a_imprimir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r</cp:lastModifiedBy>
  <cp:lastPrinted>2017-01-31T18:02:19Z</cp:lastPrinted>
  <dcterms:created xsi:type="dcterms:W3CDTF">2017-01-28T17:49:36Z</dcterms:created>
  <dcterms:modified xsi:type="dcterms:W3CDTF">2017-02-01T16:49:13Z</dcterms:modified>
</cp:coreProperties>
</file>